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Height="17655" tabRatio="685"/>
  </bookViews>
  <sheets>
    <sheet name="具体项目表" sheetId="1" r:id="rId1"/>
    <sheet name="汇总" sheetId="4" r:id="rId2"/>
    <sheet name="分行业" sheetId="28" r:id="rId3"/>
  </sheets>
  <externalReferences>
    <externalReference r:id="rId4"/>
    <externalReference r:id="rId5"/>
  </externalReferences>
  <definedNames>
    <definedName name="_xlnm._FilterDatabase" localSheetId="0" hidden="1">具体项目表!$A$5:$CH$87</definedName>
    <definedName name="_xlnm._FilterDatabase" localSheetId="1" hidden="1">汇总!$A$5:$DE$28</definedName>
    <definedName name="行业分类1">[1]行业分类表!$B$1:$G$1</definedName>
    <definedName name="产业发展">'[2]菜单 项目所属行业分类表'!$H$2:$H$12</definedName>
    <definedName name="城镇_含园区_基础设施">'[2]菜单 项目所属行业分类表'!$F$2:$F$12</definedName>
    <definedName name="交通">'[2]菜单 项目所属行业分类表'!$A$2:$A$12</definedName>
    <definedName name="能源">'[2]菜单 项目所属行业分类表'!$B$2:$B$12</definedName>
    <definedName name="农林水利">'[2]菜单 项目所属行业分类表'!$C$2:$C$12</definedName>
    <definedName name="其他">'[2]菜单 项目所属行业分类表'!$J$2:$J$12</definedName>
    <definedName name="社会事业">'[2]菜单 项目所属行业分类表'!$E$2:$E$12</definedName>
    <definedName name="生态环保">'[2]菜单 项目所属行业分类表'!$D$2:$D$12</definedName>
    <definedName name="脱贫攻坚">'[2]菜单 项目所属行业分类表'!$G$2:$G$12</definedName>
    <definedName name="物流">'[2]菜单 项目所属行业分类表'!$I$2:$I$12</definedName>
    <definedName name="一级分裂">'[2]菜单 项目所属行业分类表'!$A$1:$J$1</definedName>
    <definedName name="_xlnm.Print_Area" localSheetId="1">汇总!$A$2:$CY$28</definedName>
    <definedName name="_xlnm.Print_Titles" localSheetId="0">具体项目表!$3:$4</definedName>
    <definedName name="_xlnm.Print_Area" localSheetId="0">具体项目表!$A$1:$CH$87</definedName>
    <definedName name="_xlnm.Print_Area" localSheetId="2">分行业!$A$1:$CY$13</definedName>
    <definedName name="_xlnm.Print_Titles" localSheetId="1">汇总!$4:$5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<sst xmlns="http://schemas.openxmlformats.org/spreadsheetml/2006/main" count="3608" uniqueCount="674">
  <si>
    <t>稀土高新区2026年政府投资5000万元以上、企业投资亿元以上重大项目表</t>
  </si>
  <si>
    <t>序号</t>
  </si>
  <si>
    <t>项目名称</t>
  </si>
  <si>
    <t>计算</t>
  </si>
  <si>
    <t>项目在线审批监管平台代码</t>
  </si>
  <si>
    <t>项目
业主单位</t>
  </si>
  <si>
    <t>建设内容及规模</t>
  </si>
  <si>
    <t>投资
类型</t>
  </si>
  <si>
    <t>立项类型（审批、核准、备案）</t>
  </si>
  <si>
    <t>建设
地点</t>
  </si>
  <si>
    <t>建设
性质</t>
  </si>
  <si>
    <t>总投资</t>
  </si>
  <si>
    <t>2026年计划
完成投资</t>
  </si>
  <si>
    <t>截至目前
是否开复工</t>
  </si>
  <si>
    <t>计划
开复工时间</t>
  </si>
  <si>
    <t>截至目前
完成投资</t>
  </si>
  <si>
    <t>计划竣工
投产时间</t>
  </si>
  <si>
    <t>项目入库情况</t>
  </si>
  <si>
    <t>截至目前
进展情况</t>
  </si>
  <si>
    <t>项目阶段
（储备阶段、在谈阶段、意向签约、正式签约）</t>
  </si>
  <si>
    <t>前期手续阶段</t>
  </si>
  <si>
    <t>项目
联系人</t>
  </si>
  <si>
    <t>项目联系方式
（手机号码）</t>
  </si>
  <si>
    <t>行业
分类</t>
  </si>
  <si>
    <t>行业
细分</t>
  </si>
  <si>
    <t>是否为标志性项目</t>
  </si>
  <si>
    <t>产业
项目</t>
  </si>
  <si>
    <t>战新产业项目</t>
  </si>
  <si>
    <t>高新技术产业项目</t>
  </si>
  <si>
    <t>“1144”现代化产业体系</t>
  </si>
  <si>
    <t>自治区
重大项目</t>
  </si>
  <si>
    <t>11项手续需办理数量</t>
  </si>
  <si>
    <t>备注</t>
  </si>
  <si>
    <t>是否入库</t>
  </si>
  <si>
    <t>计划
入库时间</t>
  </si>
  <si>
    <t>统计编码</t>
  </si>
  <si>
    <t>立项手续</t>
  </si>
  <si>
    <t>建设工程文物保护和考古许可</t>
  </si>
  <si>
    <t>用地预审和规划选址意见书</t>
  </si>
  <si>
    <t>建设用地规划许可审批</t>
  </si>
  <si>
    <t>建设工程规划许可审批</t>
  </si>
  <si>
    <t>新增建设用地审批</t>
  </si>
  <si>
    <t>节能手续</t>
  </si>
  <si>
    <t>林地征占手续</t>
  </si>
  <si>
    <t>草地征占手续</t>
  </si>
  <si>
    <t>环境影响评价手续</t>
  </si>
  <si>
    <t>取水许可手续</t>
  </si>
  <si>
    <t>施工许可手续
（包括施工许可证、或行业主管部门批复的开工报告）</t>
  </si>
  <si>
    <t>是否办理</t>
  </si>
  <si>
    <t>文号</t>
  </si>
  <si>
    <t>办结日期</t>
  </si>
  <si>
    <t>办理层级</t>
  </si>
  <si>
    <t>是否组件</t>
  </si>
  <si>
    <t>具体详细地址</t>
  </si>
  <si>
    <t>是否
编制报告</t>
  </si>
  <si>
    <t>金龙稀土新材料（包头）有限公司高性能稀土永磁材料项目</t>
  </si>
  <si>
    <t>2408-150271-07-01-494649</t>
  </si>
  <si>
    <t>金龙稀土新材料（包头）有限公司</t>
  </si>
  <si>
    <t>项目占地200亩，建设高性能稀土永磁材料智能化生产线及配套设施。</t>
  </si>
  <si>
    <t>企业
投资</t>
  </si>
  <si>
    <t>备案</t>
  </si>
  <si>
    <t>高新区</t>
  </si>
  <si>
    <t>续建</t>
  </si>
  <si>
    <t>是</t>
  </si>
  <si>
    <t>已退库</t>
  </si>
  <si>
    <t>MADWPDCG9150271249</t>
  </si>
  <si>
    <t>项目已投产。</t>
  </si>
  <si>
    <t>正式签约</t>
  </si>
  <si>
    <t>旗县区</t>
  </si>
  <si>
    <t>无需办理</t>
  </si>
  <si>
    <t>永磁电机产业园</t>
  </si>
  <si>
    <t>建字第1502002024GG0052496号</t>
  </si>
  <si>
    <t>包开环审字〔2024〕37号</t>
  </si>
  <si>
    <t>自治区</t>
  </si>
  <si>
    <t>徐丽丽</t>
  </si>
  <si>
    <t>A.稀土</t>
  </si>
  <si>
    <t>A2.稀土材料与应用（永磁）</t>
  </si>
  <si>
    <t>1.打造稀土先进制造旗舰型产业集群</t>
  </si>
  <si>
    <t>包头市华宏新材料科技有限公司稀土永磁材料项目（一期）</t>
  </si>
  <si>
    <t>2406-150271-07-01-376729</t>
  </si>
  <si>
    <t>包头市华宏新材料科技有限公司</t>
  </si>
  <si>
    <t>项目占地130亩，建设年产1万吨高性能稀土永磁材料生产线。</t>
  </si>
  <si>
    <t>MAD29MC59150271249</t>
  </si>
  <si>
    <t>目前4个厂房均已建设完成，设备陆续到位并开始安装。</t>
  </si>
  <si>
    <t>红旗大道</t>
  </si>
  <si>
    <t>建字第1502002024GG0049464号</t>
  </si>
  <si>
    <t>包开环审字〔2024〕33号</t>
  </si>
  <si>
    <t>秦永强</t>
  </si>
  <si>
    <t>18648253311</t>
  </si>
  <si>
    <t>包头韵升科技发展有限公司年产15000吨高性能稀土永磁材料智能制造项目</t>
  </si>
  <si>
    <t>2202-150271-04-01-648106</t>
  </si>
  <si>
    <t>包头韵升科技发展有限公司</t>
  </si>
  <si>
    <t>项目占地130亩，建设15000吨烧结钕铁硼磁材生产线及相应公辅设施。</t>
  </si>
  <si>
    <t>MA13NYYH5150271221</t>
  </si>
  <si>
    <t>项目已投产5000吨，后续设备正在进行安装调试。</t>
  </si>
  <si>
    <t>稀土路</t>
  </si>
  <si>
    <t>建字第150204202200026号</t>
  </si>
  <si>
    <t>包开环审字〔2022〕20号</t>
  </si>
  <si>
    <t>裴植</t>
  </si>
  <si>
    <t>否</t>
  </si>
  <si>
    <t>金力永磁（包头）科技有限公司年产20000吨磁材项目</t>
  </si>
  <si>
    <t>2504-150271-07-01-958311</t>
  </si>
  <si>
    <t>金力永磁（包头）科技有限公司</t>
  </si>
  <si>
    <t>项目占地115亩，拟建设生产车间等主体建筑及公辅设施，在已建成的20000万吨高性能稀土永磁材料产能的基础上，扩产建设高性能稀土永磁材料绿色智造生产线。</t>
  </si>
  <si>
    <t>MA13QUCA3150271253</t>
  </si>
  <si>
    <t>项目主体结构已全部完成，配料车间正在进行装饰和电气设备安装；其他车间进行二次结构安装，预计5月份完成。6月份开始厂区室外配套工程，预计7月份开始试生产。</t>
  </si>
  <si>
    <t>稀土应用产业园区</t>
  </si>
  <si>
    <t>丘文荣</t>
  </si>
  <si>
    <t>卧龙控股集团有限公司稀土永磁电机项目</t>
  </si>
  <si>
    <t>2404-150271-04-01-749679</t>
  </si>
  <si>
    <t>卧龙控股集团有限公司</t>
  </si>
  <si>
    <t>项目占地200亩。新建低速大功率矿山用稀土永磁电机、超高速耐高温家电用永磁电机生产线及配套设施。</t>
  </si>
  <si>
    <t>MADGTWFB6150271243</t>
  </si>
  <si>
    <t>建字第1502002024GG0022448号</t>
  </si>
  <si>
    <t>内政土发【2024】293号</t>
  </si>
  <si>
    <t>包开环审字[2024]42号</t>
  </si>
  <si>
    <t>高性能稀土永磁材料基地项目</t>
  </si>
  <si>
    <t>2206-150271-07-01-421709</t>
  </si>
  <si>
    <t>项目占地203亩，新建年产10000吨高性能烧结钕铁硼及深加工产品生产线及配套设施。</t>
  </si>
  <si>
    <t>MA13QUCA3150271705</t>
  </si>
  <si>
    <t>条字第150204202200018号</t>
  </si>
  <si>
    <t>稀土应用产业园</t>
  </si>
  <si>
    <t>建字第150204202200044号</t>
  </si>
  <si>
    <t>包开环审字〔2022〕50号</t>
  </si>
  <si>
    <t>秦俊峰</t>
  </si>
  <si>
    <t>北方稀土磁材公司年产5万吨高性能钕铁硼速凝合金项目</t>
  </si>
  <si>
    <t>2408-150271-07-01-213839</t>
  </si>
  <si>
    <t>北方稀土磁性材料有限公司</t>
  </si>
  <si>
    <t>项目占地98.12亩，新建年产50000吨钕铁硼速凝薄带合金生产线及配套设施。</t>
  </si>
  <si>
    <t>240520515150271000</t>
  </si>
  <si>
    <t>项目已投产20000吨。二期、三期设备已开始招标采购。</t>
  </si>
  <si>
    <t>建字第150204201700064号</t>
  </si>
  <si>
    <t>包开环审字[2025]13号</t>
  </si>
  <si>
    <t>张艳苹</t>
  </si>
  <si>
    <t>包头韵升强磁材料有限公司年产6000吨高端装备及轨道交通用稀土永磁材料扩产项目</t>
  </si>
  <si>
    <t>2202-150271-04-02-176059</t>
  </si>
  <si>
    <t>包头韵升强磁材料有限公司</t>
  </si>
  <si>
    <t>项目扩建烧结钕铁硼磁材生产线及优化公辅设施。</t>
  </si>
  <si>
    <t>701423911150271021</t>
  </si>
  <si>
    <t>包开环审字〔2022〕45号</t>
  </si>
  <si>
    <t>王红</t>
  </si>
  <si>
    <t>内蒙古天石科技发展有限公司年产16000吨高端稀土基复合功能材料及7000吨稀土化合物项目</t>
  </si>
  <si>
    <t>2409-150271-07-01-710813</t>
  </si>
  <si>
    <t>内蒙古天石科技发展有限公司</t>
  </si>
  <si>
    <t>项目租赁科电电气5400㎡厂房，新建年产10000吨高端稀土基复合催化剂生产线及配套设施。</t>
  </si>
  <si>
    <t>MADRPD9X4150271251</t>
  </si>
  <si>
    <t>机电产业园区</t>
  </si>
  <si>
    <t>雷忠</t>
  </si>
  <si>
    <t>包头麦戈龙科技有限公司新建年产3000吨高性能烧结钕铁硼多级辐射电机磁环生产项目</t>
  </si>
  <si>
    <t>包开经审字[2016]126号</t>
  </si>
  <si>
    <t>包头麦戈龙科技有限公司</t>
  </si>
  <si>
    <t>项目建设年产3000吨高性能烧结钕铁硼多级辐射电机磁环。</t>
  </si>
  <si>
    <t>MA0MYLC57150271701</t>
  </si>
  <si>
    <t>包开环审字[2017]27号</t>
  </si>
  <si>
    <t>韩峰</t>
  </si>
  <si>
    <t>日本相模磁业公司年产5000吨钕铁硼永磁组件及绿色智能化项目</t>
  </si>
  <si>
    <t>2407-150271-07-05-563082</t>
  </si>
  <si>
    <t>日本相模化学金属株式会社</t>
  </si>
  <si>
    <t>项目占地60亩，建设生产能力5000吨/年的高性能钕铁硼磁体生产线。</t>
  </si>
  <si>
    <t>743852888150271251</t>
  </si>
  <si>
    <t>项目加工车间已投产，组件车间正在安装调试设备。</t>
  </si>
  <si>
    <t>希望园区</t>
  </si>
  <si>
    <t>建字第1502002024GG0053431号</t>
  </si>
  <si>
    <t>马宇平</t>
  </si>
  <si>
    <t>德国库门瑙尔公司矿用电机制造项目</t>
  </si>
  <si>
    <t>2509-150271-04-01-166199</t>
  </si>
  <si>
    <t>库门瑙尔（包头）机械制造有限公司</t>
  </si>
  <si>
    <t>项目租赁爱科风机2300㎡厂房，新建矿用电机生产线及配套设施。</t>
  </si>
  <si>
    <t>MA0R970U5150271251</t>
  </si>
  <si>
    <t>机电产业园区（爱科风机厂区）</t>
  </si>
  <si>
    <t>徐峰</t>
  </si>
  <si>
    <t>辽宁抚顺煤矿电机公司年产2500台矿用电机项目</t>
  </si>
  <si>
    <t>2512-150271-07-01-950934</t>
  </si>
  <si>
    <t>抚电（包头）永磁电机制造公司</t>
  </si>
  <si>
    <t>项目租用E1厂房4500㎡，新建年产2500台矿用电机生产线。</t>
  </si>
  <si>
    <t>F15027102150271251</t>
  </si>
  <si>
    <t>项目已完成设备安装调试，正在进行试生产。</t>
  </si>
  <si>
    <t>郭立</t>
  </si>
  <si>
    <t>包头北方中加特电气有限公司北方中加特稀土永磁高效电机项目</t>
  </si>
  <si>
    <t>2405-150271-07-01-401939</t>
  </si>
  <si>
    <t>包头北方中加特电气有限公司</t>
  </si>
  <si>
    <t>项目租赁厂房14106.5平方米，建设电机装配、机械加工等工艺的年产5500台永磁变频一体机智能化生产线及配套设施。</t>
  </si>
  <si>
    <t>MA7M9NL56150271244</t>
  </si>
  <si>
    <t>包开环审字[2023]14号</t>
  </si>
  <si>
    <t>娄志强</t>
  </si>
  <si>
    <t>内蒙古中天宏远稀土新材料股份公司设备绿色智能化升级改造项目</t>
  </si>
  <si>
    <t>2502-150271-07-02-378037</t>
  </si>
  <si>
    <t>内蒙古中天宏远稀土新材料股份公司</t>
  </si>
  <si>
    <t>项目对原有熔炼炉设备、砂处理系统、电控系统、锻轧设备进行自动化智能化绿色化升级改造。</t>
  </si>
  <si>
    <t>项目正在对生产线进行自动化智能化绿色化升级改造。</t>
  </si>
  <si>
    <t>大学园区</t>
  </si>
  <si>
    <t>刘康平</t>
  </si>
  <si>
    <t>18686191443</t>
  </si>
  <si>
    <t>包头天之和磁材设备制造有限公司高性能稀土永磁生产设备制造与研发项目</t>
  </si>
  <si>
    <t>2503-150271-07-01-287163</t>
  </si>
  <si>
    <t>包头天之和磁材设备制造有限公司</t>
  </si>
  <si>
    <t>项目一期占地67亩，建设高性能稀土永磁生产设备制造与研发生产线及相应公辅设施。</t>
  </si>
  <si>
    <t>项目已开始钢结构搭建施工。</t>
  </si>
  <si>
    <t>李茂林</t>
  </si>
  <si>
    <t>国能铁路装备有限责任公司新建包头维修中心工程项目</t>
  </si>
  <si>
    <t>2209-150271-04-01-844205</t>
  </si>
  <si>
    <t>国能铁路装备有限责任公司</t>
  </si>
  <si>
    <t>项目占地约445亩，新建客运大机装配、检修、编组线兼试验线及设施设备。</t>
  </si>
  <si>
    <t>F15027101150271401</t>
  </si>
  <si>
    <t>项目正在进行收尾工程。</t>
  </si>
  <si>
    <t>包哈公路以南，包神铁路以西。</t>
  </si>
  <si>
    <t>建字第1502002024GG0019422号</t>
  </si>
  <si>
    <t>包开环审字〔2022〕48号</t>
  </si>
  <si>
    <t>周羽洁</t>
  </si>
  <si>
    <t>B.现代装备制造</t>
  </si>
  <si>
    <t>B6.其它</t>
  </si>
  <si>
    <t>4.打造高端装备制造支柱型产业集群</t>
  </si>
  <si>
    <t>包头市恒景房地产开发有限公司包头恒大珺庭项目</t>
  </si>
  <si>
    <t>2020-150271-70-03-021657</t>
  </si>
  <si>
    <t>包头市恒景房地产开发有限公司</t>
  </si>
  <si>
    <t>项目用地面积101610.3平方米，建设高层住宅楼、公寓、幼儿园、商业等。</t>
  </si>
  <si>
    <t>MA13Q6J27001</t>
  </si>
  <si>
    <t>项目正在进行住宅楼基础施工。</t>
  </si>
  <si>
    <t>滨河新区</t>
  </si>
  <si>
    <t>建字第150204202000051号</t>
  </si>
  <si>
    <t>郭瑞敏</t>
  </si>
  <si>
    <t>O.基本公共服务</t>
  </si>
  <si>
    <t>O5.住房保障服务</t>
  </si>
  <si>
    <t>包头滨河置业有限责任公司水岸花都住宅小区三期项目</t>
  </si>
  <si>
    <t>2407-150271-04-01-316729</t>
  </si>
  <si>
    <t>包头滨河置业有限责任公司</t>
  </si>
  <si>
    <t>项目建设高端住宅，建筑面积116821平方米，其中地下车库建筑面积22647平方米，14栋住宅楼，1座幼儿园。</t>
  </si>
  <si>
    <t>项目目前正在完成地下车库主体及二次结构，完成配套工程花房、超市、画室建设。</t>
  </si>
  <si>
    <t>包规划管字（2009）第0119号</t>
  </si>
  <si>
    <t>包自资审规变更第1502072021003号</t>
  </si>
  <si>
    <t>2024.5.15（已办理2#住宅楼、地库施工许可）</t>
  </si>
  <si>
    <t>盟市</t>
  </si>
  <si>
    <t>刘凤玲</t>
  </si>
  <si>
    <t>13190710668</t>
  </si>
  <si>
    <t>内蒙古自治区高层次人才创新创业基地提升改造项目</t>
  </si>
  <si>
    <t>2507-150271-04-02-280529</t>
  </si>
  <si>
    <t>稀土高新区科技创新局</t>
  </si>
  <si>
    <t>项目对海创大厦及6栋生产厂房进行改造，运营盘活闲置场地，引进高层次人才，打造高能级高层次人才创新创业基地。</t>
  </si>
  <si>
    <t>政府
投资</t>
  </si>
  <si>
    <t>项目目前正在做室内装修以及室外硬化、给、排水、供热等配套工程。</t>
  </si>
  <si>
    <t>正在争取资金</t>
  </si>
  <si>
    <t>O7.其它</t>
  </si>
  <si>
    <t>4.打造现代生产性服务业</t>
  </si>
  <si>
    <t>金龙稀土股份有限公司年产5000吨高性能稀土永磁材料项目（二期）</t>
  </si>
  <si>
    <t>2602-150271-07-01-605177</t>
  </si>
  <si>
    <t>金龙稀土股份有限公司</t>
  </si>
  <si>
    <t>项目建设5000吨高性能钕铁硼磁性材料1条生产线，建设1栋主体厂房及配套工程。</t>
  </si>
  <si>
    <t>新建</t>
  </si>
  <si>
    <t>MADWPDCG9150271260</t>
  </si>
  <si>
    <t>项目已全面完成基础施工工序，顺利进入主体结构施工阶段，厂房钢柱、钢梁全部安装到位，混凝土结构二层浇筑施工圆满完成，顺利实现主体封顶。</t>
  </si>
  <si>
    <t>英思特稀磁公司稀土永磁应用一体化项目</t>
  </si>
  <si>
    <t>2506-150271-07-01-536977</t>
  </si>
  <si>
    <t>包头市英思特稀磁新材料股份有限公司</t>
  </si>
  <si>
    <t>项目位于永磁电机产业园，占地207亩，建设稀土永磁应用一体化生产线及配套设施。</t>
  </si>
  <si>
    <t>项目主体厂房1#车间混凝土地面施工完成，宿舍楼完成封顶，食堂完成一层混凝土浇筑。</t>
  </si>
  <si>
    <t>瑞声科技20000吨异形磁材项目</t>
  </si>
  <si>
    <t>瑞声科技控股有限公司</t>
  </si>
  <si>
    <t>项目拟租用永磁电机产业园厂房，建设年产20000吨异形磁材生产线及相应公辅设施。</t>
  </si>
  <si>
    <t>当前正开展注册公司事宜，正在进行公司名称核准</t>
  </si>
  <si>
    <t>在谈阶段</t>
  </si>
  <si>
    <t>租赁拓力拓厂房</t>
  </si>
  <si>
    <t>天和新材料稀土零碳产业园(高性能稀土永磁及组件、装备制造与研发项目)</t>
  </si>
  <si>
    <t>2505-150271-07-01-536645</t>
  </si>
  <si>
    <t>包头天和新材料科技有限公司</t>
  </si>
  <si>
    <t>项目位于高新区春华路以北，星辉路以西，占地约200亩，建设高性能稀土永磁及组件、装备制造项目所需的厂房、配套设施、生产设备和公辅设施等，配套建设研发中心。</t>
  </si>
  <si>
    <t>MAEHDYD63150271260</t>
  </si>
  <si>
    <t>项目已完成独立基础工程，正在开始钢结构搭建施工。</t>
  </si>
  <si>
    <t>AI工业互联网平台</t>
  </si>
  <si>
    <t>2512-150271-04-04-129190</t>
  </si>
  <si>
    <t>金名信息技术股份有限公司</t>
  </si>
  <si>
    <t>项目位于稀土高新区软件园大厦，建设钕铁硼专用AI大模型矩阵、自适应自动化产线系统、一体化工业互联网平台。</t>
  </si>
  <si>
    <t>项目正在进行设备选型，准备开始采购。</t>
  </si>
  <si>
    <t>I.现代服务业</t>
  </si>
  <si>
    <t>I7.其它</t>
  </si>
  <si>
    <t>4.打造数字经济</t>
  </si>
  <si>
    <t>矿用车产线升级与研发能力提升建设项目</t>
  </si>
  <si>
    <t>2601-150271-04-01-838194</t>
  </si>
  <si>
    <t>内蒙古北方重型汽车股份有限公司</t>
  </si>
  <si>
    <t>项目位于矿用汽车科技园区和工业园区内，建设升级矿用车产线条件、研发设计及试验平台、</t>
  </si>
  <si>
    <t>项目正在进行设备选型。</t>
  </si>
  <si>
    <t>B5.专用设备</t>
  </si>
  <si>
    <t>包头市宇枫新材料有限公司年产5000吨稀土抛光粉项目</t>
  </si>
  <si>
    <t>2603-150271-07-01-751024</t>
  </si>
  <si>
    <t>包头市宇枫新材料有限公司</t>
  </si>
  <si>
    <t>项目租赁高新区稀土新材料产业基地E13号厂房，建设年产5000吨稀土抛光粉生产线及公辅设施。</t>
  </si>
  <si>
    <t>项目正在采购安装设备。</t>
  </si>
  <si>
    <t>江苏华宏科技股份有限公司1万吨稀土磁材项目（二期）</t>
  </si>
  <si>
    <t>2604-150271-07-01-777240</t>
  </si>
  <si>
    <t>江苏华宏科技股份有限公司</t>
  </si>
  <si>
    <t>项目位于滨河新区，占地130亩，扩建1万吨永磁材料生产线。</t>
  </si>
  <si>
    <t>项目部分设备已到场，开始安装调试。</t>
  </si>
  <si>
    <t>意向签约</t>
  </si>
  <si>
    <t>内蒙古稀奥科贮氢合金有限公司稀土固态储氢装置(瓶)灌装活化及氢能两轮车中试线项目</t>
  </si>
  <si>
    <t>2604-150271-07-05-381171</t>
  </si>
  <si>
    <t>内蒙古稀奥科贮氢合金有限公司</t>
  </si>
  <si>
    <t>项目位于青工南路与曙光路交叉口东北角，在原电池厂房内新建稀土固态储氢粉自动灌装活化贮氢瓶中试线、配套固态贮氢燃料电池系统集成中试、固态贮氢动力总成集成中试线、稀土固态氢能两轮车组装线及配套厂房公辅设施。</t>
  </si>
  <si>
    <t>项目正在对原有厂房进行改造，同步订购设备。</t>
  </si>
  <si>
    <t>包头科田磁业有限公司年产4000吨高端制造高性能稀土永磁材料及器件项目（二期）</t>
  </si>
  <si>
    <t>2603-150271-07-02-753468</t>
  </si>
  <si>
    <t>包头科田磁业有限公司</t>
  </si>
  <si>
    <t>项目位于稀土园区，占地130亩，新建年产4000吨高端制造高性能稀土永磁材料及器件生产线及配套设施。</t>
  </si>
  <si>
    <t>项目正在进行设备采购。</t>
  </si>
  <si>
    <t>包头天和磁材科技股份有限公司12000吨磁材深加工及磁性材料组件项目</t>
  </si>
  <si>
    <t>2507-150271-07-05-276009</t>
  </si>
  <si>
    <t>包头天和磁材科技股份有限公司</t>
  </si>
  <si>
    <t>项目位于稀土园区，建设注塑工序与表面处理厂房、公辅设施，引进注塑机、粉末成型压机、机械手、热烘道、充磁机等生产设备及环保废气处理系统。</t>
  </si>
  <si>
    <t>市级</t>
  </si>
  <si>
    <t>包头市金蒙汇磁材料有限责任公司高性能低重稀土永磁材料示范基地生产线改造项目</t>
  </si>
  <si>
    <t>2603-150271-07-02-701027</t>
  </si>
  <si>
    <t>包头市金蒙汇磁材料有限责任公司</t>
  </si>
  <si>
    <t>项目位于稀土高新区稀土产业园区8-74号金蒙汇磁厂区，建设低重稀土高性能钕铁硼材料示范基地生产线。</t>
  </si>
  <si>
    <t>项目正在进行厂房改造设计。</t>
  </si>
  <si>
    <t>包头海亮科技有限责任公司年产6000吨半导体晶园及超精密光学玻璃稀土抛光材料扩建项目</t>
  </si>
  <si>
    <t>2505-150871-07-01-701649</t>
  </si>
  <si>
    <t>包头海亮科技有限责任公司</t>
  </si>
  <si>
    <t>项目位于稀土大街8-07号，建设年产6000吨稀土抛光粉生产线及配套公辅设施、环保设施及研发实验室。</t>
  </si>
  <si>
    <t>68653409X150271260</t>
  </si>
  <si>
    <t>项目正在进行一条生产线安装调试。</t>
  </si>
  <si>
    <t>包头华腾新材料有限公司5000吨中重稀土金属</t>
  </si>
  <si>
    <t>内工信投规字（2025）482号</t>
  </si>
  <si>
    <t>包头华腾新材料有限公司</t>
  </si>
  <si>
    <t>项目租赁贵鑫科技厂房，新建年产5000吨中重稀土金属和稀土合金生产线。</t>
  </si>
  <si>
    <t>项目部分设备已到位，正在进行安装调试。</t>
  </si>
  <si>
    <t>租赁贵鑫厂房</t>
  </si>
  <si>
    <t>国稀石能(内蒙古)新材料科技有限公司年产1万吨高端稀土沸石功能材料工业化生产线项目</t>
  </si>
  <si>
    <t>2603-150271-07-05-915478</t>
  </si>
  <si>
    <t>国稀石能(内蒙古)新材料科技有限公司</t>
  </si>
  <si>
    <t>项目位于高新区秋实路25-27号，建设年产1万吨高端稀土沸石功能材料工业化生产线。</t>
  </si>
  <si>
    <t>项目正在进行厂房电力设施改造，设备订购。</t>
  </si>
  <si>
    <t>包头稀土研究院金属材料研究所中试线建设项目</t>
  </si>
  <si>
    <t>2507-150271-04-01-902692</t>
  </si>
  <si>
    <t>包头稀土研究院</t>
  </si>
  <si>
    <t>项目位于高新区金杰厂区4号厂房，开展熔盐电解试验区、开展熔盐电解制备稀土合金中试实验、开发熔盐电解过程配套自动化智能化装备、高纯稀土金属中试线。</t>
  </si>
  <si>
    <t>项目正在安装调试设备。</t>
  </si>
  <si>
    <t>包头长安永磁电机有限公司超高音速飞行器舵机负载模拟器低惯量高动态响应永磁电机系统开发</t>
  </si>
  <si>
    <t>2407-150271-07-02-311398</t>
  </si>
  <si>
    <t>包头长安永磁电机有限公司</t>
  </si>
  <si>
    <t>项目位于建成区，建设超高音速飞行器舵机负载模拟器低惯量高动态响应永磁电机生产线。</t>
  </si>
  <si>
    <t>项目目前正在根据客户需要开展不同参数电机系列化研发。</t>
  </si>
  <si>
    <t>内蒙古中科宏特高新科技有限责任公司高性能稀土功能吸波材料项目</t>
  </si>
  <si>
    <t>2507-150271-07-01-748633</t>
  </si>
  <si>
    <t>内蒙古中科宏特高新科技有限责任公司</t>
  </si>
  <si>
    <t>项目位于永磁电机产业园A3厂房，一期建设1条年产50吨稀土红外隐身材料生产线及实验室。</t>
  </si>
  <si>
    <t>MACA09TG8150271260</t>
  </si>
  <si>
    <t>项目正在进行电力线路施工。</t>
  </si>
  <si>
    <t>A2.稀土材料与应用</t>
  </si>
  <si>
    <t>包头市雄盛光电科技有限公司稀土发光材料及LED照明项目</t>
  </si>
  <si>
    <t>2603-150271-07-01-546103</t>
  </si>
  <si>
    <t>包头市雄盛光电科技有限公司</t>
  </si>
  <si>
    <t>项目位于建成区，建设稀土发光材料、LED电子照明设备、电子显示屏生产线。</t>
  </si>
  <si>
    <t>项目正在对厂房进行装修改造。</t>
  </si>
  <si>
    <t>鹿城实验室创新能力建设项目</t>
  </si>
  <si>
    <t>2604-150271-04-05-919802</t>
  </si>
  <si>
    <t>鹿城实验室</t>
  </si>
  <si>
    <t>项目位于稀土园区，计划购置先进设备，提升科研创新能力，助力两个稀土基地建设。</t>
  </si>
  <si>
    <t>项目正在设备采购。</t>
  </si>
  <si>
    <t>稀土新材料技术创新中心应用示范及平台建设项目</t>
  </si>
  <si>
    <t>2512-150271-07-01-350220</t>
  </si>
  <si>
    <t>内蒙古北方稀土新材料技术创新有限公司</t>
  </si>
  <si>
    <t>项目位于稀土园区，采用先进设备，提升科研创新能力，助力两个稀土基地建设。</t>
  </si>
  <si>
    <t>项目部分主体设备已到位，开始安装。</t>
  </si>
  <si>
    <t>中科蒙稀新材料有限责任公司年产8000吨高纯稀土功能材料项目</t>
  </si>
  <si>
    <t>2604-150271-07-01-744178</t>
  </si>
  <si>
    <t>中科蒙稀半导体材料有限责任公司</t>
  </si>
  <si>
    <t>项目位于滨河新区，建设年产8000T高端纯稀土化合物生产线及相应公辅设施。</t>
  </si>
  <si>
    <t>项目正在进行投资协议签订程序。</t>
  </si>
  <si>
    <t>珠海格力电器股份有限公司高端电磁线项目</t>
  </si>
  <si>
    <t>2510-150271-04-01-177362</t>
  </si>
  <si>
    <t>格力电工（包头）有限公司</t>
  </si>
  <si>
    <t>项目租赁永磁电机产业园D1厂房，建设5条高端漆包线生产线、2条精密丝包线生产线及2条高效涂锡焊带生产线。</t>
  </si>
  <si>
    <t>MAEX18GX1150271260</t>
  </si>
  <si>
    <t>项目一条生产线设备已安装完毕，已投产。</t>
  </si>
  <si>
    <t>内蒙古沸石山稀晶高新科技有限公司稀土沸石抗抑菌吸附材料及稀土功能材料项目</t>
  </si>
  <si>
    <t>2601-150271-07-01-787860</t>
  </si>
  <si>
    <t>内蒙古沸石山稀晶高新科技有限公司</t>
  </si>
  <si>
    <t>项目租赁广和科技厂房，建设年产3000吨稀土沸石抗抑菌吸附材料及稀土功能材料生产线。</t>
  </si>
  <si>
    <t>MAG01WCN3150271260</t>
  </si>
  <si>
    <t>项目已采购部分设备并进行安装调试。</t>
  </si>
  <si>
    <t>租赁广和科技厂房</t>
  </si>
  <si>
    <t>内蒙古稀金稀土新材料有限公司10000吨稀土精炼剂、铝金属添加剂生产制造项目</t>
  </si>
  <si>
    <t>2509-150271-07-01-753351</t>
  </si>
  <si>
    <t>内蒙古稀金稀土新材料有限公司</t>
  </si>
  <si>
    <t>项目租赁内蒙古金沃重力设备制造有限公司厂房，建年产10000吨稀土精炼剂和铝金属添加剂产品产线。</t>
  </si>
  <si>
    <t>项目中频炉已调试完，具备生产稀土精炼剂20吨/天产能，肆柱液压机等设备调试成功，具备铝合金添加剂生产3吨/天产能。</t>
  </si>
  <si>
    <t>租赁金沃重力厂房</t>
  </si>
  <si>
    <t>卧龙电驱（包头）永磁电机有限公司300kW高功率密度轴向磁通永磁同步电机关键技术研究</t>
  </si>
  <si>
    <t>2601-150271-07-02-306652</t>
  </si>
  <si>
    <t>卧龙电驱（包头）永磁电机有限公司</t>
  </si>
  <si>
    <t>项目位于电机产业园，利用原有厂房建设年产100台高功率密度轴向磁通永磁同步电机的中试线。</t>
  </si>
  <si>
    <t>MADGTWFB6150271260</t>
  </si>
  <si>
    <t>项目完成电机电磁方案确定，正在进行电机结构设计。</t>
  </si>
  <si>
    <t>有研半导体硅材料股份公司年产1000吨大尺寸半导体硅单晶项目</t>
  </si>
  <si>
    <t>2604-150271-04-01-655006</t>
  </si>
  <si>
    <t>国晶半导体材料（包头）有限公司</t>
  </si>
  <si>
    <t>项目位于电机产业园，建设单晶厂房、集成电路用硅单晶生产线、配套动力站、废水站、仓库、气站等。</t>
  </si>
  <si>
    <t>项目发布土地挂牌公告，施工招标公告。</t>
  </si>
  <si>
    <t>E.新材料</t>
  </si>
  <si>
    <t>E4.复合材料</t>
  </si>
  <si>
    <t>1.打造先进材料主导型产业集群</t>
  </si>
  <si>
    <t>郑州天一萃取科技有限公司年产2T同位素锂7分离纯化项目</t>
  </si>
  <si>
    <t>2512-150271-04-01-315058</t>
  </si>
  <si>
    <t>内蒙古锂核赛文科技有限公司</t>
  </si>
  <si>
    <t>项目位于电机产业园，建设年产2T同位素锂7分离纯化生产线及相应公辅设施。</t>
  </si>
  <si>
    <t>项目目前已确定消防升级改造方案。</t>
  </si>
  <si>
    <t>电镀园区</t>
  </si>
  <si>
    <t>E8.其它</t>
  </si>
  <si>
    <t>包头市光科激光技术有限责任公司激光增材制造项目</t>
  </si>
  <si>
    <t>2501-150271-07-02-954761</t>
  </si>
  <si>
    <t>包头市光科激光技术有限责任公司</t>
  </si>
  <si>
    <t>项目位于建成区，建设激光增材制造专用厂房，包括原材料存储区、激光加工区、后处理区、检测区等功能分区。</t>
  </si>
  <si>
    <t>项目正在进行厂房改造。</t>
  </si>
  <si>
    <t>E8.其他</t>
  </si>
  <si>
    <t>铂鑫金属制造（包头）有限公司年产3000吨不锈钢基材表面处理项目</t>
  </si>
  <si>
    <t>2509-150271-04-01-912548</t>
  </si>
  <si>
    <t>铂鑫金属制造（包头）有限公司</t>
  </si>
  <si>
    <t>项目位于稀土新材料产业基地，建设年产3000吨不锈钢基材表面处理生产线。</t>
  </si>
  <si>
    <t>MAEUWPU62150271251</t>
  </si>
  <si>
    <t>项目正在进行设备安装调试。</t>
  </si>
  <si>
    <t>E1.先进金属材料</t>
  </si>
  <si>
    <t>迈富时集团AI数智零碳园区示范基地项目</t>
  </si>
  <si>
    <t>2603-150271-04-04-679728</t>
  </si>
  <si>
    <t>迈富时集团</t>
  </si>
  <si>
    <t>项目位于电机产业园，建设AI数智零碳园区示范基地项目，包括算力中心、工业智能体一体机产线、能源核算调度系统、稀土产业协同平台、政务智能体等。</t>
  </si>
  <si>
    <t>项目正在选择租赁厂房。</t>
  </si>
  <si>
    <t>C.新能源</t>
  </si>
  <si>
    <t>C2.风电技术设备及应用</t>
  </si>
  <si>
    <t>华电包头风光氢储高端装备智造基地项目</t>
  </si>
  <si>
    <t>2508-150271-04-01-339883</t>
  </si>
  <si>
    <t>内蒙古华电腾格里绿色能源有限公司包头智能装备制造分公司</t>
  </si>
  <si>
    <t>项目位于包哈公路以南，包神铁路以西，建设氢能高端装备制造、储能装备制造、风机叶片循环利用、风电装备制造、光伏装备制造生产基地。</t>
  </si>
  <si>
    <t>项目围墙工程完成总工程量80%，东南北围墙主体全部完工，西墙及门卫室基础施工有序推进。</t>
  </si>
  <si>
    <t>C5.储能技术</t>
  </si>
  <si>
    <t>包头精圭睿磁新材料有限公司年产8800吨钕铁硼后加工及磁性材料项目</t>
  </si>
  <si>
    <t>2604-150271-07-01-435310</t>
  </si>
  <si>
    <t>包头精圭睿磁新材料有限公司</t>
  </si>
  <si>
    <t>项目租赁稀土高新区特色产业基地厂房，建设满足年产8800吨钕铁硼后加工及磁性材料组件的生产线及配套的公辅设施和办公生活设施。</t>
  </si>
  <si>
    <t>华硅（内蒙古）新材料科技有限公司年产1万吨电子级半导体基础材料项目</t>
  </si>
  <si>
    <t>2603-150271-04-05-465952</t>
  </si>
  <si>
    <t>华硅（内蒙古）新材料科技有限公司</t>
  </si>
  <si>
    <t>项目租用日新智谷厂房，新建年产1万吨电子级半导体基础材料生产线。</t>
  </si>
  <si>
    <t>MADAB8298150271260</t>
  </si>
  <si>
    <t>项目设备已到位，正在进行安装调试。</t>
  </si>
  <si>
    <t>双良硅材料（包头）有限公司单晶炉干泵升级改造项目</t>
  </si>
  <si>
    <t>2508-150271-07-02-554462</t>
  </si>
  <si>
    <t>双良硅材料（包头）有限公司</t>
  </si>
  <si>
    <t>项目位于双良厂区，升级改造3072台干式真空泵，配套完善系统与管路。</t>
  </si>
  <si>
    <t>项目正在进行单晶炉干泵升级改造。</t>
  </si>
  <si>
    <t>C1.晶硅光伏技术及设备（太阳能）</t>
  </si>
  <si>
    <t>4.打造清洁能源支柱型产业集群</t>
  </si>
  <si>
    <t>高新技术等离子（风光储用）电火灶产学研综合基地项目</t>
  </si>
  <si>
    <t>2511-150271-04-01-849909</t>
  </si>
  <si>
    <t>海南伊众福投资发展有限公司</t>
  </si>
  <si>
    <t>项目租赁稀土新材料产业基地10号厂房，面积约6000平方米，建设等离子风光储电火灶生产线及配套设施。</t>
  </si>
  <si>
    <t>稀土新材料产业基地10号厂房</t>
  </si>
  <si>
    <t>双良新能科技（包头）有限公司光伏产业园30MW分布式屋顶光伏项目</t>
  </si>
  <si>
    <t>2512-150271-04-01-782736</t>
  </si>
  <si>
    <t>内蒙古泰富能源有限公司</t>
  </si>
  <si>
    <t>项目位于双良公司，建设容量为30MW（交流侧）共计10条光伏线路。</t>
  </si>
  <si>
    <t>MA7KC2AN0150271260</t>
  </si>
  <si>
    <t>项目正在进行光伏线路铺设。</t>
  </si>
  <si>
    <t>包头金储智慧新能源有限公司金风包头金储智慧新能源储能项目</t>
  </si>
  <si>
    <t>2503-150271-04-02-742166</t>
  </si>
  <si>
    <t>包头金储智慧新能源有限公司</t>
  </si>
  <si>
    <t>项目位于滨河新区，占地约90亩，建设年产2.5GWh锂电池Pack生产线及年产2.5GWh储能系统集成项目产线、智能化测试与试验中心。</t>
  </si>
  <si>
    <t>项目设备已安装完毕，正在进行调试。</t>
  </si>
  <si>
    <t>包头蓝驱工业科技有限公司年产6万台永磁无框电机项目</t>
  </si>
  <si>
    <t>2604-150271-07-01-568372</t>
  </si>
  <si>
    <t>包头蓝驱工业科技有限公司</t>
  </si>
  <si>
    <t>项目位于稀土高新区稀土永磁电机产业园B2厂房，建设年产6万台永磁无框电机生产线，增加电机生产设备，铜拉丝生产线，机械加工产线。</t>
  </si>
  <si>
    <t>钰康关怀脑科疾病筛查诊断和干预产品建设项目</t>
  </si>
  <si>
    <t>2603-150271-04-01-787886</t>
  </si>
  <si>
    <t>内蒙古钰康关怀医疗科技有限公司</t>
  </si>
  <si>
    <t>项目位于高新技术特色产业基地，租赁E1厂房，占地1500平米，建设集研发、生产、临床推广于一体的脑科疾病筛查诊断与干预产品研发生产基地。</t>
  </si>
  <si>
    <t>项目已开始厂房内部装修。</t>
  </si>
  <si>
    <t>高新技术特色产业基地</t>
  </si>
  <si>
    <t>百正创源智能传动有限公司矿用智能卡轨车项目</t>
  </si>
  <si>
    <t>2507-150271-07-02-110083</t>
  </si>
  <si>
    <t>百正创源智能传动有限公司</t>
  </si>
  <si>
    <t>项目租赁永磁电机产业园A2厂房，建设矿用智能卡轨车生产线并配套公辅设施。</t>
  </si>
  <si>
    <t>MADQ9H552150271252</t>
  </si>
  <si>
    <t>邵剑光</t>
  </si>
  <si>
    <t>189675795651</t>
  </si>
  <si>
    <t>金龙稀土新材料（包头）有限公司年产3000吨磁材深加工及表面处理项目</t>
  </si>
  <si>
    <t>603-150271-07-01-796420</t>
  </si>
  <si>
    <t>项目位于永磁电机产业园，建设一条3000吨磁材深加工及表面处理生产线，包括1栋后端表面处理、机加工厂房。</t>
  </si>
  <si>
    <t>2603-150271-07-01-796420</t>
  </si>
  <si>
    <t>Ti-car汽车主题特色街区</t>
  </si>
  <si>
    <t>2511-150271-04-01-644352</t>
  </si>
  <si>
    <t>内蒙古阿斯创实业有限公司</t>
  </si>
  <si>
    <t>项目位于稀土路，打造西北地区首家以汽车为主题，集汽车销售、汽车文化、科技互动、生活社交、旅游休闲、商业配套于一体的新一代产城融合特色街区。</t>
  </si>
  <si>
    <t>项目正在进行展厅改造。</t>
  </si>
  <si>
    <t>（利用原有建筑进行装饰改造，无需办理建筑工程施工许可）</t>
  </si>
  <si>
    <t>4.打造现代生产性服务业支柱型产业集群</t>
  </si>
  <si>
    <t>盛世恒通汽车产业园项目</t>
  </si>
  <si>
    <t>2510-150271-04-01-179731</t>
  </si>
  <si>
    <t>内蒙古盛世恒通旧机动车交易市场有限责任公司</t>
  </si>
  <si>
    <t>项目位于稀土路，新建销售展厅25000平米及2万平米地下停车场。</t>
  </si>
  <si>
    <t>I4.专业与商务服务</t>
  </si>
  <si>
    <t>内蒙古青宾物业管理有限公司包头青宾食材冷链供应链基地暨平台项目</t>
  </si>
  <si>
    <t>2507-150271-04-05-664289</t>
  </si>
  <si>
    <t>内蒙古青宾物业管理有限公司</t>
  </si>
  <si>
    <t>项目位于日新智谷园区内，占地约60亩，建设特殊温区冷冻冷藏区、冷链供应链和配送区、生鲜食材以及综合配套区等。</t>
  </si>
  <si>
    <t>项目正在进行厂房改造施工。</t>
  </si>
  <si>
    <t>包头中晟汽车高端品牌新能源汽车商城项目</t>
  </si>
  <si>
    <t>2507-150271-04-05-652366</t>
  </si>
  <si>
    <t>包头中晟汽车销售服务有限公司</t>
  </si>
  <si>
    <t>项目位于稀土路，建设3000㎡的品牌展销中心、智能充电、二手车及置换市场。</t>
  </si>
  <si>
    <t>114421161150271251</t>
  </si>
  <si>
    <t>项目正在对4个展厅进行装修。</t>
  </si>
  <si>
    <t>（利用原有厂房，无需办理建筑工程施工许可证）</t>
  </si>
  <si>
    <t>包头市泓程贸易有限公司阿维塔汽车4S店及附属用房项目</t>
  </si>
  <si>
    <t>2506-150271-04-01-556844</t>
  </si>
  <si>
    <t>包头市泓程贸易有限公司</t>
  </si>
  <si>
    <t>项目位于稀土路，总建筑面积约4000平米，引进长安汽车高端品牌阿维塔，建设汽车展厅及汽车车维修厂等配套附属设施，扩大经营规模。</t>
  </si>
  <si>
    <t>项目正在进行展厅装修。</t>
  </si>
  <si>
    <t>内蒙古锦赫酒店管理有限公司包头丽柏酒店项目</t>
  </si>
  <si>
    <t>2603-150271-04-05-340672</t>
  </si>
  <si>
    <t>内蒙古锦赫酒店管理有限公司</t>
  </si>
  <si>
    <t>项目位于高新区稀土路23号，建筑面积5000平米，建设高端商务酒店，及会所等配套设施。</t>
  </si>
  <si>
    <t>MAEFBGKE1150271260</t>
  </si>
  <si>
    <t>项目正在对酒店内部进行软装，酒店外墙进行装修施工。</t>
  </si>
  <si>
    <t>中影产业发展集团（海南）有限公司华住会旗下海友酒店、汉庭酒店、桔子酒店和中影灯塔影院项目</t>
  </si>
  <si>
    <t>2508-150271-04-01-624480</t>
  </si>
  <si>
    <t>中影产业发展集团（海南）有限公司</t>
  </si>
  <si>
    <t>项目位于恒为路，利用信德慧等建筑改造，建设3000㎡酒店。</t>
  </si>
  <si>
    <t>MAE9493H5150271251</t>
  </si>
  <si>
    <t>项目正在对酒店进行装修施工。</t>
  </si>
  <si>
    <t>上恒嗵(内蒙古)汽车销售服务有限公司上恒嗵汽车城项目</t>
  </si>
  <si>
    <t>2509-150271-04-01-891493</t>
  </si>
  <si>
    <t>上恒嗵(内蒙古)汽车销售服务有限公司</t>
  </si>
  <si>
    <t>项目位于稀土路，占地30亩，建设汽车展厅、汽车维修车间、充电站、二手车出口业务大厅及其它附属设施。</t>
  </si>
  <si>
    <t>项目正在进行场地平整和硬化及主体的内外部装修。</t>
  </si>
  <si>
    <t>内蒙古中科复能新能源科技有限公司复能科技高性能电池和智慧能源系统零碳园区超级工厂建设项目</t>
  </si>
  <si>
    <t>2511-150271-04-01-929458</t>
  </si>
  <si>
    <t>内蒙古中科复能新能源科技有限公司</t>
  </si>
  <si>
    <t>项目占地面积约300亩，建设高性能特种电池及其智慧能源/动力系统、氢能燃料电池及其动力系统、动力电池梯次利用与再生利用。</t>
  </si>
  <si>
    <t>项目目前电芯产线、配套区域整体规划方案及初步设计图纸已全部定稿。</t>
  </si>
  <si>
    <t>C7.燃料技术设备及应用（电池等）</t>
  </si>
  <si>
    <t>保定维赛新材料科技股份有限公司年产3.6万吨风电叶片芯材及高性能轻质结构芯材项目</t>
  </si>
  <si>
    <t>2603-150271-04-05-110386</t>
  </si>
  <si>
    <t>保定维赛新材料科技股份有限公司</t>
  </si>
  <si>
    <t>项目租赁成功铝业厂房，占地5751㎡，建设一条Balsa芯材及高性能轻质结构风电芯材自动化生产线。</t>
  </si>
  <si>
    <t>MAK6N4152150271260</t>
  </si>
  <si>
    <t>项目正在做消防改造工程。</t>
  </si>
  <si>
    <t>东方希望包头稀土铝业有限责任公司电解槽节能降碳技术改造</t>
  </si>
  <si>
    <t>2506-150271-07-02-648665</t>
  </si>
  <si>
    <t>东方希望包头稀土铝业有限责任公司</t>
  </si>
  <si>
    <t>项目位于希望铝业公司，对电解铝生产线全流程智能化升级与绿色低碳技术改造。</t>
  </si>
  <si>
    <t>740146937150271260</t>
  </si>
  <si>
    <t>项目目前正在分批次陆续进行电解槽节能降碳技术改造。</t>
  </si>
  <si>
    <t>M.绿色低碳</t>
  </si>
  <si>
    <t>M2.环境保护技术与应用</t>
  </si>
  <si>
    <t>黄河110kV输变电工程/金力永磁110kV变电站用户接网工程</t>
  </si>
  <si>
    <t>2412-150271-04-01-150086</t>
  </si>
  <si>
    <t>包头供电分公司</t>
  </si>
  <si>
    <t>项目位于曙光路，新建110kV变电站一座，敷设110kV，YJLW03-630电缆13.8KM/敷设110kV，YJLW03-630电缆12KM。</t>
  </si>
  <si>
    <t>项目正在进行变电站基础施工。</t>
  </si>
  <si>
    <t>N.基础设施</t>
  </si>
  <si>
    <t>N3.城市公共设施</t>
  </si>
  <si>
    <t>东方希望包头稀土铝业有限责任公司电解铝厂烟气无组织治理项目</t>
  </si>
  <si>
    <t>2601-150271-07-02-763414</t>
  </si>
  <si>
    <t>包头希望铝业有限责任公司</t>
  </si>
  <si>
    <t>项目位于希望铝业公司，建设备份脱硫塔并优化现有系统，强化总排风机工况控制；替换易损部件、优化电极工艺。</t>
  </si>
  <si>
    <t>项目正在对脱硫塔进行优化改造。</t>
  </si>
  <si>
    <t>M1.能源效率（节能）</t>
  </si>
  <si>
    <t>内蒙古喜凯隆新材料有限公司技改增效绿色节能项目</t>
  </si>
  <si>
    <t>2508-150271-07-02-165694</t>
  </si>
  <si>
    <t>内蒙古喜凯隆新材料有限公司</t>
  </si>
  <si>
    <t>项目位于希望园区，新增均质炉、破碎分选等设备，加装炒灰机，建设年产10万吨绿色循环再生铝。</t>
  </si>
  <si>
    <t>项目目前正在进行设备更新改造。</t>
  </si>
  <si>
    <t>包头稀土高新区四道沙河（红旗大桥南）液压坝建设工程、科技路南段雨水排口综合整治及昆河白云路排口整治项目</t>
  </si>
  <si>
    <t>2510-150271-04-01-401915</t>
  </si>
  <si>
    <t>稀土高新区资源环境局</t>
  </si>
  <si>
    <t>项目位于科技路南段、沼潭南路、昆河白云路排口，对液压坝、管线、泵站、下泄通道、防渗改造；科技路南段新建30万m³调蓄池；昆河白云路新建4.5万㎡调蓄池及2台潜水泵。</t>
  </si>
  <si>
    <t>审批</t>
  </si>
  <si>
    <t>项目正在办理前期手续。</t>
  </si>
  <si>
    <t>（该项目属于行业监管项目，无需办理建筑工程施工许可证）</t>
  </si>
  <si>
    <t>N2.水利基础设施</t>
  </si>
  <si>
    <t>稀土高新区雨水管网改造提升工程</t>
  </si>
  <si>
    <t>2502-150271-04-01-512000</t>
  </si>
  <si>
    <t>稀土高新区建设管理局</t>
  </si>
  <si>
    <t>项目改造雨水管线全长25221米。</t>
  </si>
  <si>
    <t>项目正在对滨河新区范围内管网进行改造施工。</t>
  </si>
  <si>
    <t>资金已到位</t>
  </si>
  <si>
    <t>杨志惠</t>
  </si>
  <si>
    <t>恒利晶硅新材料单晶炉干泵抽速提升设备智能化升级技术改造项目</t>
  </si>
  <si>
    <t>2603-150271-07-02-766040</t>
  </si>
  <si>
    <t>恒利晶硅新材料(内蒙古)有限公司</t>
  </si>
  <si>
    <t>项目位于恒利晶硅公司，升级改造1218台1302型干式真空泵。</t>
  </si>
  <si>
    <t>MAC527J04150271260</t>
  </si>
  <si>
    <t>项目正在进行设备升级改造。</t>
  </si>
  <si>
    <t>稀土高新区雁翔路南侧城市危旧房改造项目（二期）</t>
  </si>
  <si>
    <t>2504-150271-04-01-951405</t>
  </si>
  <si>
    <t>项目位于高新区雁翔路南侧，拆除重建危旧房、改造危旧房、改造居住区内公共服务设施、改造拆落修缮、修建等配套设施。</t>
  </si>
  <si>
    <t>项目正在对黄河大集区域进行改造施工。</t>
  </si>
  <si>
    <t>幸福南路老旧片区配套基础设施改造工程</t>
  </si>
  <si>
    <t>2603-150271-04-01-765241</t>
  </si>
  <si>
    <t>项目位于幸福南路，建设7个完整社区，改造该区域基础设施、新建供热二次网、小区安全隐患整治工程。</t>
  </si>
  <si>
    <t>项目正在对春风十里区域进行改造施工。</t>
  </si>
  <si>
    <t>北师大包头附校综合文体活动中心、体育馆改建项目</t>
  </si>
  <si>
    <t>2410-150271-04-01-736373</t>
  </si>
  <si>
    <t>稀土高新区社会事务局</t>
  </si>
  <si>
    <t>项目对北师大包头附校现有体育馆、游泳馆进行改建，改建面积6758㎡及设施设备等配置。</t>
  </si>
  <si>
    <t>项目目前已完成改建项目施工图设计及图纸审查工作，现开展施工招标前期控制价编制等工作。</t>
  </si>
  <si>
    <t>O1.教育服务与设施</t>
  </si>
  <si>
    <t>附件1-1</t>
  </si>
  <si>
    <t>附件1-2</t>
  </si>
  <si>
    <t>附件1-3</t>
  </si>
  <si>
    <t>2026年重大项目分旗县区、部门汇总表</t>
  </si>
  <si>
    <t>2026年重大项目分旗县区、部门汇总表（续建）</t>
  </si>
  <si>
    <t>2026年重大项目分旗县区、部门汇总表（新建）</t>
  </si>
  <si>
    <r>
      <rPr>
        <sz val="11"/>
        <rFont val="宋体-简"/>
        <charset val="0"/>
      </rPr>
      <t>单位</t>
    </r>
    <r>
      <rPr>
        <sz val="11"/>
        <rFont val="Times New Roman"/>
        <charset val="0"/>
      </rPr>
      <t>:</t>
    </r>
    <r>
      <rPr>
        <sz val="11"/>
        <rFont val="宋体-简"/>
        <charset val="0"/>
      </rPr>
      <t>亿元、个</t>
    </r>
  </si>
  <si>
    <r>
      <rPr>
        <sz val="11"/>
        <rFont val="宋体"/>
        <charset val="134"/>
      </rPr>
      <t>单位</t>
    </r>
    <r>
      <rPr>
        <sz val="11"/>
        <rFont val="Times New Roman"/>
        <charset val="0"/>
      </rPr>
      <t>:</t>
    </r>
    <r>
      <rPr>
        <sz val="11"/>
        <rFont val="宋体"/>
        <charset val="134"/>
      </rPr>
      <t>亿元、个</t>
    </r>
  </si>
  <si>
    <t>地区部门</t>
  </si>
  <si>
    <t>总体情况</t>
  </si>
  <si>
    <t>截至目前进度</t>
  </si>
  <si>
    <t>施工许可证手续</t>
  </si>
  <si>
    <t>11项手续齐全项目数</t>
  </si>
  <si>
    <t>项目数</t>
  </si>
  <si>
    <t>年内计划投资</t>
  </si>
  <si>
    <t>开复工数</t>
  </si>
  <si>
    <t>开复工率</t>
  </si>
  <si>
    <t>完成投资</t>
  </si>
  <si>
    <t>完成
投资率</t>
  </si>
  <si>
    <t>办结数</t>
  </si>
  <si>
    <t>办结率</t>
  </si>
  <si>
    <t>全市合计</t>
  </si>
  <si>
    <t>昆区</t>
  </si>
  <si>
    <t>青山区</t>
  </si>
  <si>
    <t>东河区</t>
  </si>
  <si>
    <t>九原区</t>
  </si>
  <si>
    <t>石拐区</t>
  </si>
  <si>
    <t>白云矿区</t>
  </si>
  <si>
    <t>白云
矿区</t>
  </si>
  <si>
    <t>土右旗</t>
  </si>
  <si>
    <t>达茂旗</t>
  </si>
  <si>
    <t>固阳县</t>
  </si>
  <si>
    <t>市城管局</t>
  </si>
  <si>
    <t>市级-城管局</t>
  </si>
  <si>
    <t>市交通局</t>
  </si>
  <si>
    <t>市级-交通局</t>
  </si>
  <si>
    <t>市教育局</t>
  </si>
  <si>
    <t>市级-教育局</t>
  </si>
  <si>
    <t>市生态环境局</t>
  </si>
  <si>
    <t>市级-生态环境局</t>
  </si>
  <si>
    <t>市水务集团</t>
  </si>
  <si>
    <t>市级-水务集团</t>
  </si>
  <si>
    <t>市公安局</t>
  </si>
  <si>
    <t>市级-公安局</t>
  </si>
  <si>
    <t>市卫健委</t>
  </si>
  <si>
    <t>市级-卫健委</t>
  </si>
  <si>
    <t>市自然资源局</t>
  </si>
  <si>
    <t>市级-自然资源局</t>
  </si>
  <si>
    <t>市水务局</t>
  </si>
  <si>
    <t>市级-水务局</t>
  </si>
  <si>
    <t>市政数局</t>
  </si>
  <si>
    <t>市级-政数局</t>
  </si>
  <si>
    <t>市文旅集团</t>
  </si>
  <si>
    <t>市级-文旅集团</t>
  </si>
  <si>
    <t>部门项目合计</t>
  </si>
  <si>
    <t>2025年重大项目分行业汇总表</t>
  </si>
  <si>
    <t>2025年重大项目分行业汇总表（续建）</t>
  </si>
  <si>
    <t>2025年重大项目分行业汇总表（新建）</t>
  </si>
  <si>
    <t>行业</t>
  </si>
  <si>
    <t>工业</t>
  </si>
  <si>
    <t>服务业</t>
  </si>
  <si>
    <t>农牧业</t>
  </si>
  <si>
    <t>房地产</t>
  </si>
  <si>
    <t>基础设施</t>
  </si>
  <si>
    <t>基础
设施</t>
  </si>
  <si>
    <t>社会事业</t>
  </si>
  <si>
    <t>社会
事业</t>
  </si>
  <si>
    <t>生态环保</t>
  </si>
  <si>
    <t>生态
环保</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</si>
</sst>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 numFmtId="178" formatCode="0.0%"/>
    <numFmt numFmtId="179" formatCode="0.00_ "/>
  </numFmts>
  <fonts count="49">
    <font>
      <sz val="12"/>
      <name val="宋体"/>
      <charset val="134"/>
    </font>
    <font>
      <sz val="20"/>
      <name val="微软雅黑"/>
      <charset val="134"/>
    </font>
    <font>
      <sz val="11"/>
      <name val="宋体"/>
      <charset val="134"/>
    </font>
    <font>
      <sz val="14"/>
      <name val="黑体"/>
      <charset val="134"/>
    </font>
    <font>
      <sz val="22"/>
      <name val="微软雅黑"/>
      <charset val="134"/>
    </font>
    <font>
      <sz val="12"/>
      <name val="微软雅黑"/>
      <charset val="134"/>
    </font>
    <font>
      <sz val="14"/>
      <name val="宋体"/>
      <charset val="134"/>
    </font>
    <font>
      <sz val="14"/>
      <name val="Times New Roman"/>
      <charset val="0"/>
    </font>
    <font>
      <sz val="11"/>
      <name val="Times New Roman"/>
      <charset val="0"/>
    </font>
    <font>
      <sz val="11"/>
      <name val="宋体-简"/>
      <charset val="0"/>
    </font>
    <font>
      <b/>
      <sz val="10"/>
      <name val="宋体"/>
      <charset val="134"/>
    </font>
    <font>
      <b/>
      <sz val="10"/>
      <name val="宋体"/>
      <charset val="134"/>
      <scheme val="minor"/>
    </font>
    <font>
      <b/>
      <sz val="11"/>
      <name val="宋体"/>
      <charset val="134"/>
    </font>
    <font>
      <b/>
      <sz val="11"/>
      <name val="Times New Roman"/>
      <charset val="0"/>
    </font>
    <font>
      <b/>
      <sz val="10"/>
      <name val="Times New Roman"/>
      <charset val="0"/>
    </font>
    <font>
      <sz val="30"/>
      <name val="微软雅黑"/>
      <charset val="134"/>
    </font>
    <font>
      <b/>
      <sz val="12"/>
      <name val="宋体"/>
      <charset val="134"/>
    </font>
    <font>
      <b/>
      <sz val="22"/>
      <name val="微软雅黑"/>
      <charset val="134"/>
    </font>
    <font>
      <b/>
      <sz val="14"/>
      <name val="Times New Roman"/>
      <charset val="0"/>
    </font>
    <font>
      <sz val="40"/>
      <name val="Times New Roman"/>
      <charset val="134"/>
    </font>
    <font>
      <sz val="12"/>
      <name val="Times New Roman"/>
      <charset val="134"/>
    </font>
    <font>
      <sz val="14"/>
      <name val="Times New Roman"/>
      <charset val="134"/>
    </font>
    <font>
      <sz val="40"/>
      <name val="方正小标宋简体"/>
      <charset val="134"/>
    </font>
    <font>
      <sz val="36"/>
      <name val="Times New Roman"/>
      <charset val="134"/>
    </font>
    <font>
      <sz val="20"/>
      <name val="Times New Roman"/>
      <charset val="134"/>
    </font>
    <font>
      <sz val="16"/>
      <name val="Times New Roman"/>
      <charset val="134"/>
    </font>
    <font>
      <sz val="14"/>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2" borderId="11"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2" applyNumberFormat="0" applyFill="0" applyAlignment="0" applyProtection="0">
      <alignment vertical="center"/>
    </xf>
    <xf numFmtId="0" fontId="34" fillId="0" borderId="12" applyNumberFormat="0" applyFill="0" applyAlignment="0" applyProtection="0">
      <alignment vertical="center"/>
    </xf>
    <xf numFmtId="0" fontId="35" fillId="0" borderId="13" applyNumberFormat="0" applyFill="0" applyAlignment="0" applyProtection="0">
      <alignment vertical="center"/>
    </xf>
    <xf numFmtId="0" fontId="35" fillId="0" borderId="0" applyNumberFormat="0" applyFill="0" applyBorder="0" applyAlignment="0" applyProtection="0">
      <alignment vertical="center"/>
    </xf>
    <xf numFmtId="0" fontId="36" fillId="3" borderId="14" applyNumberFormat="0" applyAlignment="0" applyProtection="0">
      <alignment vertical="center"/>
    </xf>
    <xf numFmtId="0" fontId="37" fillId="4" borderId="15" applyNumberFormat="0" applyAlignment="0" applyProtection="0">
      <alignment vertical="center"/>
    </xf>
    <xf numFmtId="0" fontId="38" fillId="4" borderId="14" applyNumberFormat="0" applyAlignment="0" applyProtection="0">
      <alignment vertical="center"/>
    </xf>
    <xf numFmtId="0" fontId="39" fillId="5" borderId="16" applyNumberFormat="0" applyAlignment="0" applyProtection="0">
      <alignment vertical="center"/>
    </xf>
    <xf numFmtId="0" fontId="40" fillId="0" borderId="17" applyNumberFormat="0" applyFill="0" applyAlignment="0" applyProtection="0">
      <alignment vertical="center"/>
    </xf>
    <xf numFmtId="0" fontId="41" fillId="0" borderId="18"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46" fillId="0" borderId="0" applyBorder="0"/>
    <xf numFmtId="0" fontId="47" fillId="0" borderId="0">
      <alignment vertical="center"/>
    </xf>
    <xf numFmtId="0" fontId="46" fillId="0" borderId="0">
      <alignment vertical="center"/>
    </xf>
    <xf numFmtId="0" fontId="0" fillId="0" borderId="0">
      <protection locked="0"/>
    </xf>
    <xf numFmtId="0" fontId="48" fillId="0" borderId="0">
      <protection locked="0"/>
    </xf>
  </cellStyleXfs>
  <cellXfs count="12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0" fillId="0" borderId="0" xfId="0" applyFont="1" applyFill="1" applyAlignment="1">
      <alignment vertical="center" wrapText="1"/>
    </xf>
    <xf numFmtId="0" fontId="0" fillId="0" borderId="0" xfId="0" applyFont="1" applyFill="1">
      <alignment vertical="center"/>
    </xf>
    <xf numFmtId="0" fontId="3" fillId="0" borderId="0" xfId="0" applyFont="1" applyFill="1">
      <alignment vertical="center"/>
    </xf>
    <xf numFmtId="0" fontId="4" fillId="0" borderId="0" xfId="0" applyFont="1" applyFill="1" applyAlignment="1">
      <alignment horizontal="center" vertical="center"/>
    </xf>
    <xf numFmtId="0" fontId="1" fillId="0" borderId="0" xfId="0" applyFont="1" applyFill="1" applyAlignment="1">
      <alignment horizontal="center" vertical="center"/>
    </xf>
    <xf numFmtId="0" fontId="5" fillId="0" borderId="0" xfId="0" applyFont="1" applyFill="1">
      <alignment vertical="center"/>
    </xf>
    <xf numFmtId="0" fontId="6" fillId="0" borderId="0" xfId="0" applyFont="1" applyFill="1" applyBorder="1" applyAlignment="1">
      <alignment horizontal="left" vertical="center"/>
    </xf>
    <xf numFmtId="0" fontId="7" fillId="0" borderId="0" xfId="0" applyFont="1" applyFill="1" applyBorder="1" applyAlignment="1">
      <alignment horizontal="left" vertical="center"/>
    </xf>
    <xf numFmtId="0" fontId="7" fillId="0" borderId="0" xfId="0" applyFont="1" applyFill="1" applyAlignment="1">
      <alignment horizontal="left" vertical="center"/>
    </xf>
    <xf numFmtId="0" fontId="8" fillId="0" borderId="0" xfId="0" applyFont="1" applyFill="1">
      <alignment vertical="center"/>
    </xf>
    <xf numFmtId="0" fontId="8" fillId="0" borderId="0" xfId="0" applyNumberFormat="1" applyFont="1" applyFill="1" applyBorder="1">
      <alignment vertical="center"/>
    </xf>
    <xf numFmtId="0" fontId="8" fillId="0" borderId="0" xfId="0" applyFont="1" applyFill="1" applyAlignment="1">
      <alignment horizontal="center" vertical="center"/>
    </xf>
    <xf numFmtId="0" fontId="9" fillId="0" borderId="0" xfId="0" applyNumberFormat="1" applyFont="1" applyFill="1" applyBorder="1">
      <alignment vertical="center"/>
    </xf>
    <xf numFmtId="0" fontId="2" fillId="0" borderId="0" xfId="0" applyNumberFormat="1" applyFont="1" applyFill="1" applyBorder="1" applyAlignment="1">
      <alignment horizontal="left" vertical="center"/>
    </xf>
    <xf numFmtId="0" fontId="8" fillId="0" borderId="0" xfId="0" applyNumberFormat="1" applyFont="1" applyFill="1" applyBorder="1" applyAlignment="1">
      <alignment horizontal="left" vertical="center"/>
    </xf>
    <xf numFmtId="0" fontId="2" fillId="0" borderId="0" xfId="0" applyNumberFormat="1" applyFont="1" applyFill="1" applyBorder="1">
      <alignment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176" fontId="13" fillId="0" borderId="1" xfId="0" applyNumberFormat="1" applyFont="1" applyFill="1" applyBorder="1" applyAlignment="1">
      <alignment horizontal="center" vertical="center"/>
    </xf>
    <xf numFmtId="177" fontId="13" fillId="0" borderId="1" xfId="0" applyNumberFormat="1" applyFont="1" applyFill="1" applyBorder="1" applyAlignment="1">
      <alignment horizontal="center" vertical="center"/>
    </xf>
    <xf numFmtId="178" fontId="13" fillId="0" borderId="1" xfId="3" applyNumberFormat="1" applyFont="1" applyFill="1" applyBorder="1" applyAlignment="1">
      <alignment horizontal="center" vertical="center"/>
    </xf>
    <xf numFmtId="10" fontId="13" fillId="0" borderId="1" xfId="3" applyNumberFormat="1" applyFont="1" applyFill="1" applyBorder="1" applyAlignment="1">
      <alignment horizontal="center" vertical="center"/>
    </xf>
    <xf numFmtId="176" fontId="13" fillId="0" borderId="1" xfId="3" applyNumberFormat="1" applyFont="1" applyFill="1" applyBorder="1" applyAlignment="1">
      <alignment horizontal="center" vertical="center"/>
    </xf>
    <xf numFmtId="0" fontId="13" fillId="0" borderId="1" xfId="0" applyFont="1" applyFill="1" applyBorder="1" applyAlignment="1">
      <alignment horizontal="center" vertical="center"/>
    </xf>
    <xf numFmtId="0" fontId="12" fillId="0" borderId="1" xfId="0" applyNumberFormat="1" applyFont="1" applyFill="1" applyBorder="1" applyAlignment="1">
      <alignment horizontal="center" vertical="center"/>
    </xf>
    <xf numFmtId="178" fontId="14" fillId="0" borderId="1" xfId="3" applyNumberFormat="1" applyFont="1" applyFill="1" applyBorder="1" applyAlignment="1">
      <alignment horizontal="center" vertical="center"/>
    </xf>
    <xf numFmtId="9" fontId="13" fillId="0" borderId="1" xfId="3" applyNumberFormat="1" applyFont="1" applyFill="1" applyBorder="1" applyAlignment="1">
      <alignment horizontal="center" vertical="center"/>
    </xf>
    <xf numFmtId="0" fontId="13" fillId="0" borderId="1" xfId="0" applyNumberFormat="1" applyFont="1" applyFill="1" applyBorder="1" applyAlignment="1">
      <alignment horizontal="center" vertical="center"/>
    </xf>
    <xf numFmtId="179" fontId="13"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15" fillId="0" borderId="0" xfId="0" applyFont="1" applyFill="1">
      <alignment vertical="center"/>
    </xf>
    <xf numFmtId="0" fontId="16" fillId="0" borderId="0" xfId="0" applyFont="1" applyFill="1">
      <alignment vertical="center"/>
    </xf>
    <xf numFmtId="0" fontId="0" fillId="0" borderId="0" xfId="0" applyFont="1" applyFill="1" applyAlignment="1">
      <alignment horizontal="center" vertical="center"/>
    </xf>
    <xf numFmtId="0" fontId="0" fillId="0" borderId="0" xfId="0" applyFill="1">
      <alignment vertical="center"/>
    </xf>
    <xf numFmtId="0" fontId="17" fillId="0" borderId="0" xfId="0" applyFont="1" applyFill="1" applyAlignment="1">
      <alignment horizontal="center" vertical="center"/>
    </xf>
    <xf numFmtId="0" fontId="15" fillId="0" borderId="0" xfId="0" applyFont="1" applyFill="1" applyAlignment="1">
      <alignment horizontal="center" vertical="center"/>
    </xf>
    <xf numFmtId="0" fontId="18" fillId="0" borderId="0" xfId="0" applyFont="1" applyFill="1" applyAlignment="1">
      <alignment horizontal="left" vertical="center"/>
    </xf>
    <xf numFmtId="0" fontId="2" fillId="0" borderId="0" xfId="0" applyFont="1" applyFill="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0" fillId="0" borderId="0" xfId="0" applyFont="1" applyFill="1" applyAlignment="1">
      <alignment horizontal="center" vertical="center" wrapText="1"/>
    </xf>
    <xf numFmtId="0" fontId="13" fillId="0" borderId="0" xfId="3" applyNumberFormat="1" applyFont="1" applyFill="1" applyAlignment="1">
      <alignment horizontal="center" vertical="center"/>
    </xf>
    <xf numFmtId="178" fontId="0" fillId="0" borderId="0" xfId="0" applyNumberFormat="1" applyFont="1" applyFill="1">
      <alignment vertical="center"/>
    </xf>
    <xf numFmtId="0" fontId="19" fillId="0" borderId="0" xfId="0" applyFont="1" applyFill="1" applyAlignment="1">
      <alignment horizontal="center" vertical="center" wrapText="1"/>
    </xf>
    <xf numFmtId="0" fontId="20" fillId="0" borderId="0" xfId="0" applyFont="1" applyFill="1" applyAlignment="1">
      <alignment horizontal="center" vertical="center" wrapText="1"/>
    </xf>
    <xf numFmtId="0" fontId="3" fillId="0" borderId="0" xfId="0" applyFont="1" applyFill="1" applyAlignment="1">
      <alignment horizontal="center" vertical="center" wrapText="1"/>
    </xf>
    <xf numFmtId="0" fontId="21" fillId="0" borderId="0" xfId="0" applyFont="1" applyFill="1" applyAlignment="1">
      <alignment vertical="center" wrapText="1"/>
    </xf>
    <xf numFmtId="0" fontId="20" fillId="0" borderId="0" xfId="0" applyFont="1" applyFill="1" applyAlignment="1">
      <alignment horizontal="left" vertical="center" wrapText="1"/>
    </xf>
    <xf numFmtId="0" fontId="20" fillId="0" borderId="0" xfId="0" applyNumberFormat="1" applyFont="1" applyFill="1" applyAlignment="1">
      <alignment horizontal="center" vertical="center" wrapText="1"/>
    </xf>
    <xf numFmtId="177" fontId="20" fillId="0" borderId="0" xfId="0" applyNumberFormat="1" applyFont="1" applyFill="1" applyAlignment="1">
      <alignment horizontal="center" vertical="center" wrapText="1"/>
    </xf>
    <xf numFmtId="0" fontId="20" fillId="0" borderId="0" xfId="0" applyNumberFormat="1" applyFont="1" applyFill="1" applyAlignment="1">
      <alignment horizontal="center" vertical="center" wrapText="1"/>
    </xf>
    <xf numFmtId="0" fontId="20" fillId="0" borderId="0" xfId="0" applyFont="1" applyFill="1" applyAlignment="1">
      <alignment horizontal="center" vertical="center" wrapText="1"/>
    </xf>
    <xf numFmtId="177" fontId="20" fillId="0" borderId="0" xfId="0" applyNumberFormat="1" applyFont="1" applyFill="1" applyAlignment="1">
      <alignment horizontal="center" vertical="center" wrapText="1"/>
    </xf>
    <xf numFmtId="0" fontId="20" fillId="0" borderId="0" xfId="0" applyNumberFormat="1" applyFont="1" applyFill="1" applyAlignment="1">
      <alignment horizontal="center" vertical="center" wrapText="1"/>
    </xf>
    <xf numFmtId="0" fontId="20" fillId="0" borderId="0" xfId="0" applyFont="1" applyFill="1" applyAlignment="1">
      <alignment horizontal="center" vertical="center" wrapText="1"/>
    </xf>
    <xf numFmtId="0" fontId="20" fillId="0" borderId="0" xfId="0" applyFont="1" applyFill="1" applyAlignment="1">
      <alignment vertical="center" wrapText="1"/>
    </xf>
    <xf numFmtId="0" fontId="22" fillId="0" borderId="0" xfId="0" applyNumberFormat="1" applyFont="1" applyFill="1" applyBorder="1" applyAlignment="1">
      <alignment horizontal="center" vertical="center" wrapText="1"/>
    </xf>
    <xf numFmtId="0" fontId="22" fillId="0" borderId="0" xfId="0" applyNumberFormat="1" applyFont="1" applyFill="1" applyBorder="1" applyAlignment="1">
      <alignment horizontal="left" vertical="center" wrapText="1"/>
    </xf>
    <xf numFmtId="177" fontId="22" fillId="0" borderId="0" xfId="0" applyNumberFormat="1" applyFont="1" applyFill="1" applyBorder="1" applyAlignment="1">
      <alignment horizontal="center" vertical="center" wrapText="1"/>
    </xf>
    <xf numFmtId="0" fontId="22" fillId="0" borderId="0" xfId="0" applyNumberFormat="1" applyFont="1" applyFill="1" applyBorder="1" applyAlignment="1">
      <alignment horizontal="center" vertical="center" wrapText="1"/>
    </xf>
    <xf numFmtId="177" fontId="22" fillId="0" borderId="0" xfId="0" applyNumberFormat="1" applyFont="1" applyFill="1" applyBorder="1" applyAlignment="1">
      <alignment horizontal="center" vertical="center" wrapText="1"/>
    </xf>
    <xf numFmtId="0" fontId="22" fillId="0" borderId="0" xfId="0" applyNumberFormat="1" applyFont="1" applyFill="1" applyBorder="1" applyAlignment="1">
      <alignment horizontal="center" vertical="center" wrapText="1"/>
    </xf>
    <xf numFmtId="0" fontId="23" fillId="0" borderId="0" xfId="0" applyNumberFormat="1" applyFont="1" applyFill="1" applyBorder="1" applyAlignment="1">
      <alignment horizontal="center" vertical="center" wrapText="1"/>
    </xf>
    <xf numFmtId="0" fontId="23" fillId="0" borderId="0" xfId="0" applyNumberFormat="1" applyFont="1" applyFill="1" applyBorder="1" applyAlignment="1">
      <alignment horizontal="left" vertical="center" wrapText="1"/>
    </xf>
    <xf numFmtId="177" fontId="23" fillId="0" borderId="0" xfId="0" applyNumberFormat="1" applyFont="1" applyFill="1" applyBorder="1" applyAlignment="1">
      <alignment horizontal="center" vertical="center" wrapText="1"/>
    </xf>
    <xf numFmtId="177" fontId="24" fillId="0" borderId="0" xfId="0" applyNumberFormat="1" applyFont="1" applyFill="1" applyBorder="1" applyAlignment="1">
      <alignment horizontal="center" vertical="center" wrapText="1"/>
    </xf>
    <xf numFmtId="0" fontId="21" fillId="0" borderId="0" xfId="0" applyNumberFormat="1" applyFont="1" applyFill="1" applyBorder="1" applyAlignment="1">
      <alignment horizontal="center" vertical="center" wrapText="1"/>
    </xf>
    <xf numFmtId="177" fontId="21" fillId="0" borderId="0" xfId="0" applyNumberFormat="1" applyFont="1" applyFill="1" applyBorder="1" applyAlignment="1">
      <alignment horizontal="center" vertical="center" wrapText="1"/>
    </xf>
    <xf numFmtId="0" fontId="24" fillId="0" borderId="0" xfId="0" applyNumberFormat="1" applyFont="1" applyFill="1" applyBorder="1" applyAlignment="1">
      <alignment horizontal="center" vertical="center" wrapText="1"/>
    </xf>
    <xf numFmtId="0" fontId="20" fillId="0" borderId="0" xfId="0" applyFont="1" applyFill="1" applyBorder="1" applyAlignment="1">
      <alignment horizontal="center" vertical="center" wrapText="1"/>
    </xf>
    <xf numFmtId="0" fontId="25" fillId="0" borderId="0" xfId="0" applyNumberFormat="1" applyFont="1" applyFill="1" applyBorder="1" applyAlignment="1">
      <alignment horizontal="center" vertical="center" wrapText="1"/>
    </xf>
    <xf numFmtId="0" fontId="25" fillId="0" borderId="0" xfId="0" applyNumberFormat="1" applyFont="1" applyFill="1" applyBorder="1" applyAlignment="1">
      <alignment horizontal="center" vertical="center" wrapText="1"/>
    </xf>
    <xf numFmtId="0" fontId="25"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177" fontId="3" fillId="0" borderId="7"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177" fontId="3" fillId="0" borderId="9"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26" fillId="0" borderId="1" xfId="0" applyNumberFormat="1"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177" fontId="26" fillId="0" borderId="1" xfId="0" applyNumberFormat="1" applyFont="1" applyFill="1" applyBorder="1" applyAlignment="1">
      <alignment horizontal="center" vertical="center" wrapText="1"/>
    </xf>
    <xf numFmtId="0" fontId="26"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177" fontId="26"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10" fontId="26"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179" fontId="26" fillId="0" borderId="1" xfId="0" applyNumberFormat="1" applyFont="1" applyFill="1" applyBorder="1" applyAlignment="1">
      <alignment horizontal="center" vertical="center" wrapText="1"/>
    </xf>
    <xf numFmtId="0" fontId="26" fillId="0" borderId="1" xfId="0" applyNumberFormat="1" applyFont="1" applyFill="1" applyBorder="1" applyAlignment="1">
      <alignment horizontal="left" vertical="center" wrapText="1"/>
    </xf>
    <xf numFmtId="0" fontId="26" fillId="0" borderId="1" xfId="0" applyNumberFormat="1" applyFont="1" applyFill="1" applyBorder="1" applyAlignment="1">
      <alignment horizontal="center" vertical="center" wrapText="1"/>
    </xf>
    <xf numFmtId="176" fontId="26" fillId="0" borderId="1" xfId="0" applyNumberFormat="1" applyFont="1" applyFill="1" applyBorder="1" applyAlignment="1">
      <alignment horizontal="center" vertical="center" wrapText="1"/>
    </xf>
    <xf numFmtId="0" fontId="26" fillId="0" borderId="1" xfId="22" applyNumberFormat="1" applyFont="1" applyFill="1" applyBorder="1" applyAlignment="1" applyProtection="1">
      <alignment horizontal="center" vertical="center" wrapText="1"/>
    </xf>
    <xf numFmtId="49" fontId="26" fillId="0" borderId="1" xfId="0" applyNumberFormat="1" applyFont="1" applyFill="1" applyBorder="1" applyAlignment="1">
      <alignment horizontal="center" vertical="center" wrapText="1"/>
    </xf>
    <xf numFmtId="176" fontId="26"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0" fontId="26" fillId="0" borderId="0" xfId="0" applyNumberFormat="1" applyFont="1" applyFill="1" applyBorder="1" applyAlignment="1">
      <alignment horizontal="center" vertical="center" wrapText="1"/>
    </xf>
    <xf numFmtId="0" fontId="26" fillId="0" borderId="1" xfId="0" applyNumberFormat="1" applyFont="1" applyFill="1" applyBorder="1" applyAlignment="1" applyProtection="1">
      <alignment horizontal="center" vertical="center" wrapText="1"/>
    </xf>
    <xf numFmtId="0" fontId="26" fillId="0" borderId="1" xfId="0" applyNumberFormat="1" applyFont="1" applyFill="1" applyBorder="1" applyAlignment="1" quotePrefix="1">
      <alignment horizontal="center" vertical="center" wrapText="1"/>
    </xf>
    <xf numFmtId="176" fontId="26" fillId="0" borderId="1" xfId="0" applyNumberFormat="1" applyFont="1" applyFill="1" applyBorder="1" applyAlignment="1" quotePrefix="1">
      <alignment horizontal="center" vertical="center" wrapText="1"/>
    </xf>
    <xf numFmtId="0" fontId="26" fillId="0" borderId="1" xfId="0" applyNumberFormat="1"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5" xfId="49"/>
    <cellStyle name="常规 15" xfId="50"/>
    <cellStyle name="常规 10 2 2 3" xfId="51"/>
    <cellStyle name="常规 3" xfId="52"/>
    <cellStyle name="常规 2" xfId="53"/>
  </cellStyles>
  <dxfs count="1">
    <dxf>
      <font>
        <color rgb="FF9C0006"/>
      </font>
      <fill>
        <patternFill patternType="solid">
          <bgColor rgb="FFFFC7CE"/>
        </patternFill>
      </fill>
    </dxf>
  </dxfs>
  <tableStyles count="0" defaultTableStyle="TableStyleMedium2" defaultPivotStyle="PivotStyleLight16"/>
  <colors>
    <mruColors>
      <color rgb="00ED7D31"/>
      <color rgb="00D9D9D9"/>
      <color rgb="00BFBFBF"/>
      <color rgb="00E7E6E6"/>
      <color rgb="00A6A6A6"/>
      <color rgb="0092D050"/>
      <color rgb="00000000"/>
      <color rgb="0000FF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288;4.19&#65289;2020&#20840;&#24066;&#20159;&#20803;&#20197;&#19978;&#37325;&#28857;&#39033;&#30446;&#349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5288;&#33258;&#27835;&#21306;2&#26376;&#27719;&#24635;&#34920;&#65289;2020&#24180;&#20840;&#21306;&#35745;&#21010;&#23454;&#26045;&#30340;&#25237;&#36164;&#39033;&#30446;&#24773;&#20917;&#35843;&#24230;&#34920;&#65288;2.25&#65289;(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2-2020年实施计划表"/>
      <sheetName val="行业分类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020年全区投资项目有关情况调度表"/>
      <sheetName val="菜单 项目所属行业分类表"/>
      <sheetName val="2020年全区投资项目有关情况调度表 (原始)"/>
      <sheetName val="表中列表下拉菜单内容"/>
      <sheetName val="菜单"/>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H87"/>
  <sheetViews>
    <sheetView tabSelected="1" view="pageBreakPreview" zoomScale="55" zoomScaleNormal="45" workbookViewId="0">
      <selection activeCell="O7" sqref="O7"/>
    </sheetView>
  </sheetViews>
  <sheetFormatPr defaultColWidth="9" defaultRowHeight="15.75"/>
  <cols>
    <col min="1" max="1" width="6.64166666666667" style="52" customWidth="1"/>
    <col min="2" max="2" width="34.6" style="55" customWidth="1"/>
    <col min="3" max="3" width="6.45833333333333" style="56" customWidth="1"/>
    <col min="4" max="4" width="11.25" style="52" customWidth="1"/>
    <col min="5" max="5" width="12.625" style="52" customWidth="1"/>
    <col min="6" max="6" width="80.6416666666667" style="52" customWidth="1"/>
    <col min="7" max="7" width="10.8333333333333" style="52" customWidth="1"/>
    <col min="8" max="8" width="12.6416666666667" style="52" customWidth="1"/>
    <col min="9" max="10" width="10.625" style="52" customWidth="1"/>
    <col min="11" max="11" width="15.3333333333333" style="57" customWidth="1"/>
    <col min="12" max="12" width="16.6416666666667" style="57" customWidth="1"/>
    <col min="13" max="13" width="17.825" style="58" customWidth="1"/>
    <col min="14" max="14" width="17.825" style="59" customWidth="1"/>
    <col min="15" max="15" width="17.825" style="60" customWidth="1"/>
    <col min="16" max="16" width="16.6416666666667" style="61" customWidth="1"/>
    <col min="17" max="18" width="11.8166666666667" style="62" customWidth="1"/>
    <col min="19" max="19" width="28.4" style="62" customWidth="1"/>
    <col min="20" max="20" width="28.6" style="59" customWidth="1"/>
    <col min="21" max="21" width="19.375" style="52" customWidth="1"/>
    <col min="22" max="23" width="12.6416666666667" style="52" customWidth="1"/>
    <col min="24" max="24" width="12.6416666666667" style="56" customWidth="1"/>
    <col min="25" max="31" width="12.6416666666667" style="52" customWidth="1"/>
    <col min="32" max="34" width="12.6416666666667" style="56" customWidth="1"/>
    <col min="35" max="48" width="12.6416666666667" style="52" customWidth="1"/>
    <col min="49" max="49" width="12.6416666666667" style="56" customWidth="1"/>
    <col min="50" max="53" width="12.6416666666667" style="52" customWidth="1"/>
    <col min="54" max="54" width="12.6416666666667" style="56" customWidth="1"/>
    <col min="55" max="57" width="12.6416666666667" style="52" customWidth="1"/>
    <col min="58" max="58" width="12.6416666666667" style="56" customWidth="1"/>
    <col min="59" max="61" width="12.6416666666667" style="52" customWidth="1"/>
    <col min="62" max="62" width="12.6416666666667" style="56" customWidth="1"/>
    <col min="63" max="66" width="12.6416666666667" style="52" customWidth="1"/>
    <col min="67" max="67" width="12.6416666666667" style="56" customWidth="1"/>
    <col min="68" max="70" width="12.6416666666667" style="52" customWidth="1"/>
    <col min="71" max="71" width="12.6416666666667" style="56" customWidth="1"/>
    <col min="72" max="74" width="12.6416666666667" style="52" customWidth="1"/>
    <col min="75" max="75" width="9.625" style="52" customWidth="1"/>
    <col min="76" max="76" width="20" style="52" customWidth="1"/>
    <col min="77" max="86" width="9.625" style="52" customWidth="1"/>
    <col min="87" max="16384" width="9" style="63"/>
  </cols>
  <sheetData>
    <row r="1" s="51" customFormat="1" ht="68" customHeight="1" spans="1:86">
      <c r="A1" s="64" t="s">
        <v>0</v>
      </c>
      <c r="B1" s="65"/>
      <c r="C1" s="64"/>
      <c r="D1" s="64"/>
      <c r="E1" s="64"/>
      <c r="F1" s="64"/>
      <c r="G1" s="64"/>
      <c r="H1" s="64"/>
      <c r="I1" s="64"/>
      <c r="J1" s="64"/>
      <c r="K1" s="66"/>
      <c r="L1" s="66"/>
      <c r="M1" s="67"/>
      <c r="N1" s="67"/>
      <c r="O1" s="68"/>
      <c r="P1" s="69"/>
      <c r="Q1" s="69"/>
      <c r="R1" s="69"/>
      <c r="S1" s="69"/>
      <c r="T1" s="67"/>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c r="CE1" s="64"/>
      <c r="CF1" s="64"/>
      <c r="CG1" s="64"/>
      <c r="CH1" s="64"/>
    </row>
    <row r="2" s="52" customFormat="1" ht="24" customHeight="1" spans="1:86">
      <c r="A2" s="70"/>
      <c r="B2" s="71"/>
      <c r="C2" s="70"/>
      <c r="D2" s="70"/>
      <c r="E2" s="70"/>
      <c r="F2" s="70"/>
      <c r="G2" s="70"/>
      <c r="H2" s="70"/>
      <c r="I2" s="70"/>
      <c r="J2" s="70"/>
      <c r="K2" s="72"/>
      <c r="L2" s="73"/>
      <c r="M2" s="74"/>
      <c r="N2" s="74"/>
      <c r="O2" s="75"/>
      <c r="P2" s="76"/>
      <c r="Q2" s="77"/>
      <c r="R2" s="77"/>
      <c r="S2" s="78"/>
      <c r="T2" s="79"/>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row>
    <row r="3" s="53" customFormat="1" ht="40" customHeight="1" spans="1:86">
      <c r="A3" s="81" t="s">
        <v>1</v>
      </c>
      <c r="B3" s="81" t="s">
        <v>2</v>
      </c>
      <c r="C3" s="81" t="s">
        <v>3</v>
      </c>
      <c r="D3" s="81" t="s">
        <v>4</v>
      </c>
      <c r="E3" s="81" t="s">
        <v>5</v>
      </c>
      <c r="F3" s="81" t="s">
        <v>6</v>
      </c>
      <c r="G3" s="81" t="s">
        <v>7</v>
      </c>
      <c r="H3" s="81" t="s">
        <v>8</v>
      </c>
      <c r="I3" s="81" t="s">
        <v>9</v>
      </c>
      <c r="J3" s="81" t="s">
        <v>10</v>
      </c>
      <c r="K3" s="82" t="s">
        <v>11</v>
      </c>
      <c r="L3" s="82" t="s">
        <v>12</v>
      </c>
      <c r="M3" s="83" t="s">
        <v>13</v>
      </c>
      <c r="N3" s="84" t="s">
        <v>14</v>
      </c>
      <c r="O3" s="85" t="s">
        <v>15</v>
      </c>
      <c r="P3" s="86" t="s">
        <v>16</v>
      </c>
      <c r="Q3" s="87" t="s">
        <v>17</v>
      </c>
      <c r="R3" s="88"/>
      <c r="S3" s="88"/>
      <c r="T3" s="84" t="s">
        <v>18</v>
      </c>
      <c r="U3" s="81" t="s">
        <v>19</v>
      </c>
      <c r="V3" s="81" t="s">
        <v>20</v>
      </c>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t="s">
        <v>21</v>
      </c>
      <c r="BX3" s="81" t="s">
        <v>22</v>
      </c>
      <c r="BY3" s="81" t="s">
        <v>23</v>
      </c>
      <c r="BZ3" s="81" t="s">
        <v>24</v>
      </c>
      <c r="CA3" s="81" t="s">
        <v>25</v>
      </c>
      <c r="CB3" s="81" t="s">
        <v>26</v>
      </c>
      <c r="CC3" s="89" t="s">
        <v>27</v>
      </c>
      <c r="CD3" s="89" t="s">
        <v>28</v>
      </c>
      <c r="CE3" s="90" t="s">
        <v>29</v>
      </c>
      <c r="CF3" s="81" t="s">
        <v>30</v>
      </c>
      <c r="CG3" s="81" t="s">
        <v>31</v>
      </c>
      <c r="CH3" s="91" t="s">
        <v>32</v>
      </c>
    </row>
    <row r="4" s="53" customFormat="1" ht="50" customHeight="1" spans="1:86">
      <c r="A4" s="81"/>
      <c r="B4" s="81"/>
      <c r="C4" s="81"/>
      <c r="D4" s="81"/>
      <c r="E4" s="81"/>
      <c r="F4" s="81"/>
      <c r="G4" s="81"/>
      <c r="H4" s="81"/>
      <c r="I4" s="81"/>
      <c r="J4" s="81"/>
      <c r="K4" s="82"/>
      <c r="L4" s="82"/>
      <c r="M4" s="92"/>
      <c r="N4" s="84"/>
      <c r="O4" s="93"/>
      <c r="P4" s="86"/>
      <c r="Q4" s="86" t="s">
        <v>33</v>
      </c>
      <c r="R4" s="86" t="s">
        <v>34</v>
      </c>
      <c r="S4" s="86" t="s">
        <v>35</v>
      </c>
      <c r="T4" s="84"/>
      <c r="U4" s="81"/>
      <c r="V4" s="81" t="s">
        <v>36</v>
      </c>
      <c r="W4" s="81"/>
      <c r="X4" s="81"/>
      <c r="Y4" s="81"/>
      <c r="Z4" s="81"/>
      <c r="AA4" s="81" t="s">
        <v>37</v>
      </c>
      <c r="AB4" s="81"/>
      <c r="AC4" s="81"/>
      <c r="AD4" s="81"/>
      <c r="AE4" s="81" t="s">
        <v>38</v>
      </c>
      <c r="AF4" s="81"/>
      <c r="AG4" s="81"/>
      <c r="AH4" s="81"/>
      <c r="AI4" s="81"/>
      <c r="AJ4" s="81"/>
      <c r="AK4" s="81" t="s">
        <v>39</v>
      </c>
      <c r="AL4" s="81"/>
      <c r="AM4" s="81"/>
      <c r="AN4" s="81"/>
      <c r="AO4" s="81" t="s">
        <v>40</v>
      </c>
      <c r="AP4" s="81"/>
      <c r="AQ4" s="81"/>
      <c r="AR4" s="81"/>
      <c r="AS4" s="81" t="s">
        <v>41</v>
      </c>
      <c r="AT4" s="81"/>
      <c r="AU4" s="81"/>
      <c r="AV4" s="81" t="s">
        <v>42</v>
      </c>
      <c r="AW4" s="81"/>
      <c r="AX4" s="81"/>
      <c r="AY4" s="81"/>
      <c r="AZ4" s="81"/>
      <c r="BA4" s="81" t="s">
        <v>43</v>
      </c>
      <c r="BB4" s="81"/>
      <c r="BC4" s="81"/>
      <c r="BD4" s="81"/>
      <c r="BE4" s="81" t="s">
        <v>44</v>
      </c>
      <c r="BF4" s="81"/>
      <c r="BG4" s="81"/>
      <c r="BH4" s="81"/>
      <c r="BI4" s="81" t="s">
        <v>45</v>
      </c>
      <c r="BJ4" s="81"/>
      <c r="BK4" s="81"/>
      <c r="BL4" s="81"/>
      <c r="BM4" s="81"/>
      <c r="BN4" s="81" t="s">
        <v>46</v>
      </c>
      <c r="BO4" s="81"/>
      <c r="BP4" s="81"/>
      <c r="BQ4" s="81"/>
      <c r="BR4" s="81" t="s">
        <v>47</v>
      </c>
      <c r="BS4" s="81"/>
      <c r="BT4" s="81"/>
      <c r="BU4" s="81"/>
      <c r="BV4" s="81"/>
      <c r="BW4" s="81"/>
      <c r="BX4" s="81"/>
      <c r="BY4" s="81"/>
      <c r="BZ4" s="81"/>
      <c r="CA4" s="81"/>
      <c r="CB4" s="81"/>
      <c r="CC4" s="94"/>
      <c r="CD4" s="94"/>
      <c r="CE4" s="95"/>
      <c r="CF4" s="81"/>
      <c r="CG4" s="81"/>
      <c r="CH4" s="91"/>
    </row>
    <row r="5" s="53" customFormat="1" ht="60" customHeight="1" spans="1:86">
      <c r="A5" s="81"/>
      <c r="B5" s="81"/>
      <c r="C5" s="81"/>
      <c r="D5" s="81"/>
      <c r="E5" s="81"/>
      <c r="F5" s="81"/>
      <c r="G5" s="81"/>
      <c r="H5" s="81"/>
      <c r="I5" s="81"/>
      <c r="J5" s="81"/>
      <c r="K5" s="82"/>
      <c r="L5" s="82"/>
      <c r="M5" s="96"/>
      <c r="N5" s="84"/>
      <c r="O5" s="97"/>
      <c r="P5" s="86"/>
      <c r="Q5" s="86"/>
      <c r="R5" s="86"/>
      <c r="S5" s="86"/>
      <c r="T5" s="84"/>
      <c r="U5" s="81"/>
      <c r="V5" s="81" t="s">
        <v>48</v>
      </c>
      <c r="W5" s="81" t="s">
        <v>49</v>
      </c>
      <c r="X5" s="81" t="s">
        <v>50</v>
      </c>
      <c r="Y5" s="81" t="s">
        <v>51</v>
      </c>
      <c r="Z5" s="81" t="s">
        <v>52</v>
      </c>
      <c r="AA5" s="81" t="s">
        <v>48</v>
      </c>
      <c r="AB5" s="81" t="s">
        <v>50</v>
      </c>
      <c r="AC5" s="81" t="s">
        <v>51</v>
      </c>
      <c r="AD5" s="81" t="s">
        <v>52</v>
      </c>
      <c r="AE5" s="81" t="s">
        <v>48</v>
      </c>
      <c r="AF5" s="81" t="s">
        <v>49</v>
      </c>
      <c r="AG5" s="81" t="s">
        <v>53</v>
      </c>
      <c r="AH5" s="81" t="s">
        <v>50</v>
      </c>
      <c r="AI5" s="81" t="s">
        <v>51</v>
      </c>
      <c r="AJ5" s="81" t="s">
        <v>52</v>
      </c>
      <c r="AK5" s="81" t="s">
        <v>48</v>
      </c>
      <c r="AL5" s="81" t="s">
        <v>50</v>
      </c>
      <c r="AM5" s="81" t="s">
        <v>51</v>
      </c>
      <c r="AN5" s="81" t="s">
        <v>52</v>
      </c>
      <c r="AO5" s="81" t="s">
        <v>48</v>
      </c>
      <c r="AP5" s="81" t="s">
        <v>50</v>
      </c>
      <c r="AQ5" s="81" t="s">
        <v>51</v>
      </c>
      <c r="AR5" s="81" t="s">
        <v>52</v>
      </c>
      <c r="AS5" s="81" t="s">
        <v>48</v>
      </c>
      <c r="AT5" s="81" t="s">
        <v>51</v>
      </c>
      <c r="AU5" s="81" t="s">
        <v>52</v>
      </c>
      <c r="AV5" s="81" t="s">
        <v>48</v>
      </c>
      <c r="AW5" s="81" t="s">
        <v>50</v>
      </c>
      <c r="AX5" s="81" t="s">
        <v>51</v>
      </c>
      <c r="AY5" s="81" t="s">
        <v>52</v>
      </c>
      <c r="AZ5" s="81" t="s">
        <v>54</v>
      </c>
      <c r="BA5" s="81" t="s">
        <v>48</v>
      </c>
      <c r="BB5" s="81" t="s">
        <v>50</v>
      </c>
      <c r="BC5" s="81" t="s">
        <v>51</v>
      </c>
      <c r="BD5" s="81" t="s">
        <v>52</v>
      </c>
      <c r="BE5" s="81" t="s">
        <v>48</v>
      </c>
      <c r="BF5" s="81" t="s">
        <v>50</v>
      </c>
      <c r="BG5" s="81" t="s">
        <v>51</v>
      </c>
      <c r="BH5" s="81" t="s">
        <v>52</v>
      </c>
      <c r="BI5" s="81" t="s">
        <v>48</v>
      </c>
      <c r="BJ5" s="81" t="s">
        <v>50</v>
      </c>
      <c r="BK5" s="81" t="s">
        <v>51</v>
      </c>
      <c r="BL5" s="81" t="s">
        <v>52</v>
      </c>
      <c r="BM5" s="81" t="s">
        <v>54</v>
      </c>
      <c r="BN5" s="81" t="s">
        <v>48</v>
      </c>
      <c r="BO5" s="81" t="s">
        <v>50</v>
      </c>
      <c r="BP5" s="81" t="s">
        <v>51</v>
      </c>
      <c r="BQ5" s="81" t="s">
        <v>52</v>
      </c>
      <c r="BR5" s="81" t="s">
        <v>48</v>
      </c>
      <c r="BS5" s="81" t="s">
        <v>50</v>
      </c>
      <c r="BT5" s="81" t="s">
        <v>51</v>
      </c>
      <c r="BU5" s="81" t="s">
        <v>52</v>
      </c>
      <c r="BV5" s="81" t="s">
        <v>54</v>
      </c>
      <c r="BW5" s="81"/>
      <c r="BX5" s="81"/>
      <c r="BY5" s="81"/>
      <c r="BZ5" s="81"/>
      <c r="CA5" s="81"/>
      <c r="CB5" s="81"/>
      <c r="CC5" s="98"/>
      <c r="CD5" s="98"/>
      <c r="CE5" s="99"/>
      <c r="CF5" s="81"/>
      <c r="CG5" s="81"/>
      <c r="CH5" s="91"/>
    </row>
    <row r="6" s="54" customFormat="1" ht="120" customHeight="1" spans="1:86">
      <c r="A6" s="100">
        <v>1</v>
      </c>
      <c r="B6" s="101" t="s">
        <v>55</v>
      </c>
      <c r="C6" s="100">
        <v>1</v>
      </c>
      <c r="D6" s="102" t="s">
        <v>56</v>
      </c>
      <c r="E6" s="102" t="s">
        <v>57</v>
      </c>
      <c r="F6" s="102" t="s">
        <v>58</v>
      </c>
      <c r="G6" s="100" t="s">
        <v>59</v>
      </c>
      <c r="H6" s="100" t="s">
        <v>60</v>
      </c>
      <c r="I6" s="100" t="s">
        <v>61</v>
      </c>
      <c r="J6" s="100" t="s">
        <v>62</v>
      </c>
      <c r="K6" s="103">
        <v>20</v>
      </c>
      <c r="L6" s="103">
        <v>12</v>
      </c>
      <c r="M6" s="104" t="s">
        <v>63</v>
      </c>
      <c r="N6" s="105">
        <v>202601</v>
      </c>
      <c r="O6" s="106">
        <v>6.5</v>
      </c>
      <c r="P6" s="107">
        <v>202612</v>
      </c>
      <c r="Q6" s="107" t="s">
        <v>64</v>
      </c>
      <c r="R6" s="108"/>
      <c r="S6" s="107" t="s">
        <v>65</v>
      </c>
      <c r="T6" s="109" t="s">
        <v>66</v>
      </c>
      <c r="U6" s="100" t="s">
        <v>67</v>
      </c>
      <c r="V6" s="100" t="s">
        <v>63</v>
      </c>
      <c r="W6" s="100" t="s">
        <v>56</v>
      </c>
      <c r="X6" s="100"/>
      <c r="Y6" s="100" t="s">
        <v>68</v>
      </c>
      <c r="Z6" s="100" t="s">
        <v>63</v>
      </c>
      <c r="AA6" s="100" t="s">
        <v>69</v>
      </c>
      <c r="AB6" s="100"/>
      <c r="AC6" s="100"/>
      <c r="AD6" s="100"/>
      <c r="AE6" s="100" t="s">
        <v>69</v>
      </c>
      <c r="AF6" s="100"/>
      <c r="AG6" s="100" t="s">
        <v>70</v>
      </c>
      <c r="AH6" s="100"/>
      <c r="AI6" s="100"/>
      <c r="AJ6" s="100"/>
      <c r="AK6" s="100" t="s">
        <v>63</v>
      </c>
      <c r="AL6" s="100"/>
      <c r="AM6" s="100" t="s">
        <v>68</v>
      </c>
      <c r="AN6" s="100"/>
      <c r="AO6" s="100" t="s">
        <v>63</v>
      </c>
      <c r="AP6" s="100" t="s">
        <v>71</v>
      </c>
      <c r="AQ6" s="100" t="s">
        <v>68</v>
      </c>
      <c r="AR6" s="100" t="s">
        <v>63</v>
      </c>
      <c r="AS6" s="110" t="s">
        <v>63</v>
      </c>
      <c r="AT6" s="100" t="s">
        <v>68</v>
      </c>
      <c r="AU6" s="100"/>
      <c r="AV6" s="100" t="s">
        <v>63</v>
      </c>
      <c r="AW6" s="100"/>
      <c r="AX6" s="100" t="s">
        <v>68</v>
      </c>
      <c r="AY6" s="100" t="s">
        <v>63</v>
      </c>
      <c r="AZ6" s="100"/>
      <c r="BA6" s="100" t="s">
        <v>69</v>
      </c>
      <c r="BB6" s="100"/>
      <c r="BC6" s="100"/>
      <c r="BD6" s="100"/>
      <c r="BE6" s="100" t="s">
        <v>69</v>
      </c>
      <c r="BF6" s="100"/>
      <c r="BG6" s="100"/>
      <c r="BH6" s="100"/>
      <c r="BI6" s="100" t="s">
        <v>63</v>
      </c>
      <c r="BJ6" s="100" t="s">
        <v>72</v>
      </c>
      <c r="BK6" s="100" t="s">
        <v>68</v>
      </c>
      <c r="BL6" s="100" t="s">
        <v>63</v>
      </c>
      <c r="BM6" s="100" t="s">
        <v>63</v>
      </c>
      <c r="BN6" s="100" t="s">
        <v>63</v>
      </c>
      <c r="BO6" s="100"/>
      <c r="BP6" s="100" t="s">
        <v>73</v>
      </c>
      <c r="BQ6" s="100"/>
      <c r="BR6" s="100" t="s">
        <v>69</v>
      </c>
      <c r="BS6" s="100"/>
      <c r="BT6" s="100"/>
      <c r="BU6" s="100"/>
      <c r="BV6" s="100"/>
      <c r="BW6" s="100" t="s">
        <v>74</v>
      </c>
      <c r="BX6" s="100">
        <v>13739928210</v>
      </c>
      <c r="BY6" s="100" t="s">
        <v>75</v>
      </c>
      <c r="BZ6" s="100" t="s">
        <v>76</v>
      </c>
      <c r="CA6" s="100" t="s">
        <v>63</v>
      </c>
      <c r="CB6" s="100" t="s">
        <v>63</v>
      </c>
      <c r="CC6" s="100" t="s">
        <v>63</v>
      </c>
      <c r="CD6" s="100" t="s">
        <v>63</v>
      </c>
      <c r="CE6" s="100" t="s">
        <v>77</v>
      </c>
      <c r="CF6" s="100" t="s">
        <v>63</v>
      </c>
      <c r="CG6" s="100">
        <f t="shared" ref="CG6:CG37" si="0">11-COUNTIF(V6,"是")-COUNTIF(V6,"无需办理")-COUNTIF(AA6,"是")-COUNTIF(AA6,"无需办理")-COUNTIF(AE6,"是")-COUNTIF(AE6,"无需办理")-COUNTIF(AK6,"是")-COUNTIF(AK6,"无需办理")-COUNTIF(AO6,"是")-COUNTIF(AO6,"无需办理")-COUNTIF(AV6,"是")-COUNTIF(AV6,"无需办理")-COUNTIF(BA6,"是")-COUNTIF(BA6,"无需办理")-COUNTIF(BE6,"是")-COUNTIF(BE6,"无需办理")-COUNTIF(BI6,"是")-COUNTIF(BI6,"无需办理")-COUNTIF(BN6,"是")-COUNTIF(BN6,"无需办理")-COUNTIF(BR6,"是")-COUNTIF(BR6,"无需办理")</f>
        <v>0</v>
      </c>
      <c r="CH6" s="100"/>
    </row>
    <row r="7" s="54" customFormat="1" ht="120" customHeight="1" spans="1:86">
      <c r="A7" s="100">
        <v>2</v>
      </c>
      <c r="B7" s="111" t="s">
        <v>78</v>
      </c>
      <c r="C7" s="100">
        <v>1</v>
      </c>
      <c r="D7" s="100" t="s">
        <v>79</v>
      </c>
      <c r="E7" s="100" t="s">
        <v>80</v>
      </c>
      <c r="F7" s="100" t="s">
        <v>81</v>
      </c>
      <c r="G7" s="100" t="s">
        <v>59</v>
      </c>
      <c r="H7" s="100" t="s">
        <v>60</v>
      </c>
      <c r="I7" s="100" t="s">
        <v>61</v>
      </c>
      <c r="J7" s="100" t="s">
        <v>62</v>
      </c>
      <c r="K7" s="103">
        <v>20</v>
      </c>
      <c r="L7" s="103">
        <v>5</v>
      </c>
      <c r="M7" s="104" t="s">
        <v>63</v>
      </c>
      <c r="N7" s="105">
        <v>202601</v>
      </c>
      <c r="O7" s="106">
        <v>3.5</v>
      </c>
      <c r="P7" s="112">
        <v>202609</v>
      </c>
      <c r="Q7" s="107" t="s">
        <v>64</v>
      </c>
      <c r="R7" s="112"/>
      <c r="S7" s="113" t="s">
        <v>82</v>
      </c>
      <c r="T7" s="104" t="s">
        <v>83</v>
      </c>
      <c r="U7" s="100" t="s">
        <v>67</v>
      </c>
      <c r="V7" s="100" t="s">
        <v>63</v>
      </c>
      <c r="W7" s="100" t="s">
        <v>79</v>
      </c>
      <c r="X7" s="100"/>
      <c r="Y7" s="100" t="s">
        <v>68</v>
      </c>
      <c r="Z7" s="100" t="s">
        <v>63</v>
      </c>
      <c r="AA7" s="100" t="s">
        <v>69</v>
      </c>
      <c r="AB7" s="100"/>
      <c r="AC7" s="100"/>
      <c r="AD7" s="100"/>
      <c r="AE7" s="100" t="s">
        <v>69</v>
      </c>
      <c r="AF7" s="100"/>
      <c r="AG7" s="100" t="s">
        <v>84</v>
      </c>
      <c r="AH7" s="100"/>
      <c r="AI7" s="100"/>
      <c r="AJ7" s="100"/>
      <c r="AK7" s="100" t="s">
        <v>63</v>
      </c>
      <c r="AL7" s="100"/>
      <c r="AM7" s="100" t="s">
        <v>68</v>
      </c>
      <c r="AN7" s="100"/>
      <c r="AO7" s="100" t="s">
        <v>63</v>
      </c>
      <c r="AP7" s="100" t="s">
        <v>85</v>
      </c>
      <c r="AQ7" s="100" t="s">
        <v>68</v>
      </c>
      <c r="AR7" s="100" t="s">
        <v>63</v>
      </c>
      <c r="AS7" s="110" t="s">
        <v>63</v>
      </c>
      <c r="AT7" s="100" t="s">
        <v>68</v>
      </c>
      <c r="AU7" s="100"/>
      <c r="AV7" s="100" t="s">
        <v>63</v>
      </c>
      <c r="AW7" s="100"/>
      <c r="AX7" s="100" t="s">
        <v>68</v>
      </c>
      <c r="AY7" s="100" t="s">
        <v>63</v>
      </c>
      <c r="AZ7" s="100"/>
      <c r="BA7" s="100" t="s">
        <v>69</v>
      </c>
      <c r="BB7" s="100"/>
      <c r="BC7" s="100"/>
      <c r="BD7" s="100"/>
      <c r="BE7" s="100" t="s">
        <v>69</v>
      </c>
      <c r="BF7" s="100"/>
      <c r="BG7" s="100"/>
      <c r="BH7" s="100"/>
      <c r="BI7" s="100" t="s">
        <v>63</v>
      </c>
      <c r="BJ7" s="100" t="s">
        <v>86</v>
      </c>
      <c r="BK7" s="100" t="s">
        <v>68</v>
      </c>
      <c r="BL7" s="100" t="s">
        <v>63</v>
      </c>
      <c r="BM7" s="100" t="s">
        <v>63</v>
      </c>
      <c r="BN7" s="100" t="s">
        <v>63</v>
      </c>
      <c r="BO7" s="100"/>
      <c r="BP7" s="100" t="s">
        <v>73</v>
      </c>
      <c r="BQ7" s="100"/>
      <c r="BR7" s="100" t="s">
        <v>69</v>
      </c>
      <c r="BS7" s="100"/>
      <c r="BT7" s="100"/>
      <c r="BU7" s="100"/>
      <c r="BV7" s="100"/>
      <c r="BW7" s="100" t="s">
        <v>87</v>
      </c>
      <c r="BX7" s="100" t="s">
        <v>88</v>
      </c>
      <c r="BY7" s="100" t="s">
        <v>75</v>
      </c>
      <c r="BZ7" s="100" t="s">
        <v>76</v>
      </c>
      <c r="CA7" s="100" t="s">
        <v>63</v>
      </c>
      <c r="CB7" s="100" t="s">
        <v>63</v>
      </c>
      <c r="CC7" s="100" t="s">
        <v>63</v>
      </c>
      <c r="CD7" s="100" t="s">
        <v>63</v>
      </c>
      <c r="CE7" s="100" t="s">
        <v>77</v>
      </c>
      <c r="CF7" s="100" t="s">
        <v>63</v>
      </c>
      <c r="CG7" s="100">
        <f t="shared" si="0"/>
        <v>0</v>
      </c>
      <c r="CH7" s="100"/>
    </row>
    <row r="8" s="54" customFormat="1" ht="120" customHeight="1" spans="1:86">
      <c r="A8" s="100">
        <v>3</v>
      </c>
      <c r="B8" s="111" t="s">
        <v>89</v>
      </c>
      <c r="C8" s="100">
        <v>1</v>
      </c>
      <c r="D8" s="100" t="s">
        <v>90</v>
      </c>
      <c r="E8" s="100" t="s">
        <v>91</v>
      </c>
      <c r="F8" s="114" t="s">
        <v>92</v>
      </c>
      <c r="G8" s="100" t="s">
        <v>59</v>
      </c>
      <c r="H8" s="100" t="s">
        <v>60</v>
      </c>
      <c r="I8" s="100" t="s">
        <v>61</v>
      </c>
      <c r="J8" s="100" t="s">
        <v>62</v>
      </c>
      <c r="K8" s="103">
        <v>20</v>
      </c>
      <c r="L8" s="103">
        <v>5</v>
      </c>
      <c r="M8" s="104" t="s">
        <v>63</v>
      </c>
      <c r="N8" s="105">
        <v>202602</v>
      </c>
      <c r="O8" s="106">
        <v>3.5</v>
      </c>
      <c r="P8" s="112">
        <v>202612</v>
      </c>
      <c r="Q8" s="112" t="s">
        <v>63</v>
      </c>
      <c r="R8" s="112"/>
      <c r="S8" s="115" t="s">
        <v>93</v>
      </c>
      <c r="T8" s="104" t="s">
        <v>94</v>
      </c>
      <c r="U8" s="100" t="s">
        <v>67</v>
      </c>
      <c r="V8" s="100" t="s">
        <v>63</v>
      </c>
      <c r="W8" s="100" t="s">
        <v>90</v>
      </c>
      <c r="X8" s="100"/>
      <c r="Y8" s="100" t="s">
        <v>68</v>
      </c>
      <c r="Z8" s="100" t="s">
        <v>63</v>
      </c>
      <c r="AA8" s="100" t="s">
        <v>69</v>
      </c>
      <c r="AB8" s="100"/>
      <c r="AC8" s="100"/>
      <c r="AD8" s="100"/>
      <c r="AE8" s="100" t="s">
        <v>69</v>
      </c>
      <c r="AF8" s="100"/>
      <c r="AG8" s="100" t="s">
        <v>95</v>
      </c>
      <c r="AH8" s="100"/>
      <c r="AI8" s="100"/>
      <c r="AJ8" s="100"/>
      <c r="AK8" s="100" t="s">
        <v>69</v>
      </c>
      <c r="AL8" s="100"/>
      <c r="AM8" s="100"/>
      <c r="AN8" s="100"/>
      <c r="AO8" s="100" t="s">
        <v>63</v>
      </c>
      <c r="AP8" s="100" t="s">
        <v>96</v>
      </c>
      <c r="AQ8" s="100" t="s">
        <v>68</v>
      </c>
      <c r="AR8" s="100" t="s">
        <v>63</v>
      </c>
      <c r="AS8" s="100" t="s">
        <v>63</v>
      </c>
      <c r="AT8" s="100" t="s">
        <v>68</v>
      </c>
      <c r="AU8" s="100"/>
      <c r="AV8" s="100" t="s">
        <v>63</v>
      </c>
      <c r="AW8" s="100"/>
      <c r="AX8" s="100" t="s">
        <v>68</v>
      </c>
      <c r="AY8" s="100" t="s">
        <v>63</v>
      </c>
      <c r="AZ8" s="100" t="s">
        <v>63</v>
      </c>
      <c r="BA8" s="100" t="s">
        <v>69</v>
      </c>
      <c r="BB8" s="100"/>
      <c r="BC8" s="100"/>
      <c r="BD8" s="100"/>
      <c r="BE8" s="100" t="s">
        <v>69</v>
      </c>
      <c r="BF8" s="100"/>
      <c r="BG8" s="100"/>
      <c r="BH8" s="100"/>
      <c r="BI8" s="100" t="s">
        <v>63</v>
      </c>
      <c r="BJ8" s="100" t="s">
        <v>97</v>
      </c>
      <c r="BK8" s="100" t="s">
        <v>68</v>
      </c>
      <c r="BL8" s="100" t="s">
        <v>63</v>
      </c>
      <c r="BM8" s="100" t="s">
        <v>63</v>
      </c>
      <c r="BN8" s="100" t="s">
        <v>69</v>
      </c>
      <c r="BO8" s="100"/>
      <c r="BP8" s="100"/>
      <c r="BQ8" s="100"/>
      <c r="BR8" s="100" t="s">
        <v>69</v>
      </c>
      <c r="BS8" s="100"/>
      <c r="BT8" s="100"/>
      <c r="BU8" s="100"/>
      <c r="BV8" s="100"/>
      <c r="BW8" s="100" t="s">
        <v>98</v>
      </c>
      <c r="BX8" s="100">
        <v>15847291565</v>
      </c>
      <c r="BY8" s="100" t="s">
        <v>75</v>
      </c>
      <c r="BZ8" s="100" t="s">
        <v>76</v>
      </c>
      <c r="CA8" s="100" t="s">
        <v>99</v>
      </c>
      <c r="CB8" s="100" t="s">
        <v>63</v>
      </c>
      <c r="CC8" s="100" t="s">
        <v>63</v>
      </c>
      <c r="CD8" s="100" t="s">
        <v>63</v>
      </c>
      <c r="CE8" s="100" t="s">
        <v>77</v>
      </c>
      <c r="CF8" s="100" t="s">
        <v>63</v>
      </c>
      <c r="CG8" s="100">
        <f t="shared" si="0"/>
        <v>0</v>
      </c>
      <c r="CH8" s="100"/>
    </row>
    <row r="9" s="54" customFormat="1" ht="120" customHeight="1" spans="1:86">
      <c r="A9" s="100">
        <v>4</v>
      </c>
      <c r="B9" s="111" t="s">
        <v>100</v>
      </c>
      <c r="C9" s="100">
        <v>1</v>
      </c>
      <c r="D9" s="100" t="s">
        <v>101</v>
      </c>
      <c r="E9" s="100" t="s">
        <v>102</v>
      </c>
      <c r="F9" s="114" t="s">
        <v>103</v>
      </c>
      <c r="G9" s="100" t="s">
        <v>59</v>
      </c>
      <c r="H9" s="100" t="s">
        <v>60</v>
      </c>
      <c r="I9" s="100" t="s">
        <v>61</v>
      </c>
      <c r="J9" s="100" t="s">
        <v>62</v>
      </c>
      <c r="K9" s="103">
        <v>16.5</v>
      </c>
      <c r="L9" s="103">
        <v>6</v>
      </c>
      <c r="M9" s="104" t="s">
        <v>63</v>
      </c>
      <c r="N9" s="105">
        <v>202601</v>
      </c>
      <c r="O9" s="106">
        <v>3.5</v>
      </c>
      <c r="P9" s="112">
        <v>202609</v>
      </c>
      <c r="Q9" s="112" t="s">
        <v>99</v>
      </c>
      <c r="R9" s="112"/>
      <c r="S9" s="115" t="s">
        <v>104</v>
      </c>
      <c r="T9" s="104" t="s">
        <v>105</v>
      </c>
      <c r="U9" s="100" t="s">
        <v>67</v>
      </c>
      <c r="V9" s="100" t="s">
        <v>63</v>
      </c>
      <c r="W9" s="100" t="s">
        <v>101</v>
      </c>
      <c r="X9" s="100"/>
      <c r="Y9" s="100" t="s">
        <v>68</v>
      </c>
      <c r="Z9" s="100" t="s">
        <v>63</v>
      </c>
      <c r="AA9" s="100" t="s">
        <v>69</v>
      </c>
      <c r="AB9" s="100"/>
      <c r="AC9" s="100"/>
      <c r="AD9" s="100"/>
      <c r="AE9" s="100" t="s">
        <v>69</v>
      </c>
      <c r="AF9" s="100"/>
      <c r="AG9" s="100" t="s">
        <v>106</v>
      </c>
      <c r="AH9" s="100"/>
      <c r="AI9" s="100"/>
      <c r="AJ9" s="100"/>
      <c r="AK9" s="100" t="s">
        <v>63</v>
      </c>
      <c r="AL9" s="100"/>
      <c r="AM9" s="100" t="s">
        <v>68</v>
      </c>
      <c r="AN9" s="100"/>
      <c r="AO9" s="100" t="s">
        <v>63</v>
      </c>
      <c r="AP9" s="100"/>
      <c r="AQ9" s="100" t="s">
        <v>68</v>
      </c>
      <c r="AR9" s="100"/>
      <c r="AS9" s="100" t="s">
        <v>63</v>
      </c>
      <c r="AT9" s="100" t="s">
        <v>68</v>
      </c>
      <c r="AU9" s="100"/>
      <c r="AV9" s="100" t="s">
        <v>63</v>
      </c>
      <c r="AW9" s="100"/>
      <c r="AX9" s="100" t="s">
        <v>68</v>
      </c>
      <c r="AY9" s="100"/>
      <c r="AZ9" s="100"/>
      <c r="BA9" s="100" t="s">
        <v>69</v>
      </c>
      <c r="BB9" s="100"/>
      <c r="BC9" s="100"/>
      <c r="BD9" s="100"/>
      <c r="BE9" s="100" t="s">
        <v>69</v>
      </c>
      <c r="BF9" s="100"/>
      <c r="BG9" s="100"/>
      <c r="BH9" s="100"/>
      <c r="BI9" s="100" t="s">
        <v>63</v>
      </c>
      <c r="BJ9" s="100"/>
      <c r="BK9" s="100" t="s">
        <v>68</v>
      </c>
      <c r="BL9" s="100"/>
      <c r="BM9" s="100"/>
      <c r="BN9" s="100" t="s">
        <v>63</v>
      </c>
      <c r="BO9" s="100"/>
      <c r="BP9" s="100" t="s">
        <v>73</v>
      </c>
      <c r="BQ9" s="100"/>
      <c r="BR9" s="100" t="s">
        <v>69</v>
      </c>
      <c r="BS9" s="100"/>
      <c r="BT9" s="100"/>
      <c r="BU9" s="100"/>
      <c r="BV9" s="100"/>
      <c r="BW9" s="100" t="s">
        <v>107</v>
      </c>
      <c r="BX9" s="100">
        <v>18959497889</v>
      </c>
      <c r="BY9" s="100" t="s">
        <v>75</v>
      </c>
      <c r="BZ9" s="100" t="s">
        <v>76</v>
      </c>
      <c r="CA9" s="100" t="s">
        <v>99</v>
      </c>
      <c r="CB9" s="100" t="s">
        <v>63</v>
      </c>
      <c r="CC9" s="100" t="s">
        <v>63</v>
      </c>
      <c r="CD9" s="100" t="s">
        <v>63</v>
      </c>
      <c r="CE9" s="100" t="s">
        <v>77</v>
      </c>
      <c r="CF9" s="100" t="s">
        <v>63</v>
      </c>
      <c r="CG9" s="100">
        <f t="shared" si="0"/>
        <v>0</v>
      </c>
      <c r="CH9" s="100"/>
    </row>
    <row r="10" s="54" customFormat="1" ht="120" customHeight="1" spans="1:86">
      <c r="A10" s="100">
        <v>5</v>
      </c>
      <c r="B10" s="111" t="s">
        <v>108</v>
      </c>
      <c r="C10" s="100">
        <v>1</v>
      </c>
      <c r="D10" s="102" t="s">
        <v>109</v>
      </c>
      <c r="E10" s="100" t="s">
        <v>110</v>
      </c>
      <c r="F10" s="100" t="s">
        <v>111</v>
      </c>
      <c r="G10" s="100" t="s">
        <v>59</v>
      </c>
      <c r="H10" s="100" t="s">
        <v>60</v>
      </c>
      <c r="I10" s="100" t="s">
        <v>61</v>
      </c>
      <c r="J10" s="100" t="s">
        <v>62</v>
      </c>
      <c r="K10" s="103">
        <v>12</v>
      </c>
      <c r="L10" s="103">
        <v>1</v>
      </c>
      <c r="M10" s="104" t="s">
        <v>63</v>
      </c>
      <c r="N10" s="105">
        <v>202602</v>
      </c>
      <c r="O10" s="106">
        <v>3</v>
      </c>
      <c r="P10" s="112">
        <v>202609</v>
      </c>
      <c r="Q10" s="107" t="s">
        <v>64</v>
      </c>
      <c r="R10" s="112"/>
      <c r="S10" s="112" t="s">
        <v>112</v>
      </c>
      <c r="T10" s="104" t="s">
        <v>66</v>
      </c>
      <c r="U10" s="100" t="s">
        <v>67</v>
      </c>
      <c r="V10" s="102" t="s">
        <v>63</v>
      </c>
      <c r="W10" s="102" t="s">
        <v>109</v>
      </c>
      <c r="X10" s="102"/>
      <c r="Y10" s="102" t="s">
        <v>68</v>
      </c>
      <c r="Z10" s="100" t="s">
        <v>63</v>
      </c>
      <c r="AA10" s="102" t="s">
        <v>69</v>
      </c>
      <c r="AB10" s="102"/>
      <c r="AC10" s="102"/>
      <c r="AD10" s="102"/>
      <c r="AE10" s="102" t="s">
        <v>69</v>
      </c>
      <c r="AF10" s="102"/>
      <c r="AG10" s="100" t="s">
        <v>70</v>
      </c>
      <c r="AH10" s="102"/>
      <c r="AI10" s="102"/>
      <c r="AJ10" s="102"/>
      <c r="AK10" s="102" t="s">
        <v>63</v>
      </c>
      <c r="AL10" s="102"/>
      <c r="AM10" s="102" t="s">
        <v>68</v>
      </c>
      <c r="AN10" s="102"/>
      <c r="AO10" s="102" t="s">
        <v>63</v>
      </c>
      <c r="AP10" s="102" t="s">
        <v>113</v>
      </c>
      <c r="AQ10" s="102" t="s">
        <v>68</v>
      </c>
      <c r="AR10" s="100" t="s">
        <v>63</v>
      </c>
      <c r="AS10" s="102" t="s">
        <v>63</v>
      </c>
      <c r="AT10" s="102" t="s">
        <v>68</v>
      </c>
      <c r="AU10" s="102" t="s">
        <v>114</v>
      </c>
      <c r="AV10" s="102" t="s">
        <v>63</v>
      </c>
      <c r="AW10" s="102"/>
      <c r="AX10" s="102" t="s">
        <v>68</v>
      </c>
      <c r="AY10" s="100" t="s">
        <v>63</v>
      </c>
      <c r="AZ10" s="100" t="s">
        <v>63</v>
      </c>
      <c r="BA10" s="102" t="s">
        <v>69</v>
      </c>
      <c r="BB10" s="102"/>
      <c r="BC10" s="102"/>
      <c r="BD10" s="102"/>
      <c r="BE10" s="102" t="s">
        <v>69</v>
      </c>
      <c r="BF10" s="102"/>
      <c r="BG10" s="102"/>
      <c r="BH10" s="102"/>
      <c r="BI10" s="102" t="s">
        <v>63</v>
      </c>
      <c r="BJ10" s="102" t="s">
        <v>115</v>
      </c>
      <c r="BK10" s="102" t="s">
        <v>68</v>
      </c>
      <c r="BL10" s="102" t="s">
        <v>63</v>
      </c>
      <c r="BM10" s="102" t="s">
        <v>63</v>
      </c>
      <c r="BN10" s="102" t="s">
        <v>63</v>
      </c>
      <c r="BO10" s="102"/>
      <c r="BP10" s="102" t="s">
        <v>73</v>
      </c>
      <c r="BQ10" s="102"/>
      <c r="BR10" s="102" t="s">
        <v>69</v>
      </c>
      <c r="BS10" s="102"/>
      <c r="BT10" s="102"/>
      <c r="BU10" s="102"/>
      <c r="BV10" s="102"/>
      <c r="BW10" s="102" t="s">
        <v>98</v>
      </c>
      <c r="BX10" s="102">
        <v>15847291565</v>
      </c>
      <c r="BY10" s="100" t="s">
        <v>75</v>
      </c>
      <c r="BZ10" s="100" t="s">
        <v>76</v>
      </c>
      <c r="CA10" s="100" t="s">
        <v>99</v>
      </c>
      <c r="CB10" s="100" t="s">
        <v>63</v>
      </c>
      <c r="CC10" s="100" t="s">
        <v>63</v>
      </c>
      <c r="CD10" s="100" t="s">
        <v>63</v>
      </c>
      <c r="CE10" s="100" t="s">
        <v>77</v>
      </c>
      <c r="CF10" s="100" t="s">
        <v>63</v>
      </c>
      <c r="CG10" s="100">
        <f t="shared" si="0"/>
        <v>0</v>
      </c>
      <c r="CH10" s="100"/>
    </row>
    <row r="11" s="54" customFormat="1" ht="120" customHeight="1" spans="1:86">
      <c r="A11" s="100">
        <v>6</v>
      </c>
      <c r="B11" s="111" t="s">
        <v>116</v>
      </c>
      <c r="C11" s="100">
        <v>1</v>
      </c>
      <c r="D11" s="100" t="s">
        <v>117</v>
      </c>
      <c r="E11" s="100" t="s">
        <v>102</v>
      </c>
      <c r="F11" s="100" t="s">
        <v>118</v>
      </c>
      <c r="G11" s="100" t="s">
        <v>59</v>
      </c>
      <c r="H11" s="100" t="s">
        <v>60</v>
      </c>
      <c r="I11" s="100" t="s">
        <v>61</v>
      </c>
      <c r="J11" s="100" t="s">
        <v>62</v>
      </c>
      <c r="K11" s="103">
        <v>12</v>
      </c>
      <c r="L11" s="103">
        <v>3</v>
      </c>
      <c r="M11" s="104" t="s">
        <v>63</v>
      </c>
      <c r="N11" s="105">
        <v>202602</v>
      </c>
      <c r="O11" s="106">
        <v>2</v>
      </c>
      <c r="P11" s="112">
        <v>202606</v>
      </c>
      <c r="Q11" s="107" t="s">
        <v>64</v>
      </c>
      <c r="R11" s="112"/>
      <c r="S11" s="112" t="s">
        <v>119</v>
      </c>
      <c r="T11" s="104" t="s">
        <v>66</v>
      </c>
      <c r="U11" s="100" t="s">
        <v>67</v>
      </c>
      <c r="V11" s="100" t="s">
        <v>63</v>
      </c>
      <c r="W11" s="100" t="s">
        <v>117</v>
      </c>
      <c r="X11" s="100"/>
      <c r="Y11" s="100" t="s">
        <v>68</v>
      </c>
      <c r="Z11" s="100" t="s">
        <v>63</v>
      </c>
      <c r="AA11" s="100" t="s">
        <v>69</v>
      </c>
      <c r="AB11" s="100"/>
      <c r="AC11" s="100"/>
      <c r="AD11" s="100"/>
      <c r="AE11" s="100" t="s">
        <v>69</v>
      </c>
      <c r="AF11" s="100" t="s">
        <v>120</v>
      </c>
      <c r="AG11" s="100" t="s">
        <v>121</v>
      </c>
      <c r="AH11" s="100" t="s">
        <v>120</v>
      </c>
      <c r="AI11" s="100"/>
      <c r="AJ11" s="102" t="s">
        <v>63</v>
      </c>
      <c r="AK11" s="100" t="s">
        <v>63</v>
      </c>
      <c r="AL11" s="100"/>
      <c r="AM11" s="100" t="s">
        <v>68</v>
      </c>
      <c r="AN11" s="100"/>
      <c r="AO11" s="100" t="s">
        <v>63</v>
      </c>
      <c r="AP11" s="100" t="s">
        <v>122</v>
      </c>
      <c r="AQ11" s="100" t="s">
        <v>68</v>
      </c>
      <c r="AR11" s="100" t="s">
        <v>63</v>
      </c>
      <c r="AS11" s="100" t="s">
        <v>63</v>
      </c>
      <c r="AT11" s="100" t="s">
        <v>68</v>
      </c>
      <c r="AU11" s="100"/>
      <c r="AV11" s="100" t="s">
        <v>63</v>
      </c>
      <c r="AW11" s="100"/>
      <c r="AX11" s="100" t="s">
        <v>68</v>
      </c>
      <c r="AY11" s="100" t="s">
        <v>63</v>
      </c>
      <c r="AZ11" s="100" t="s">
        <v>63</v>
      </c>
      <c r="BA11" s="100" t="s">
        <v>69</v>
      </c>
      <c r="BB11" s="100"/>
      <c r="BC11" s="100"/>
      <c r="BD11" s="100"/>
      <c r="BE11" s="100" t="s">
        <v>69</v>
      </c>
      <c r="BF11" s="100"/>
      <c r="BG11" s="100"/>
      <c r="BH11" s="100"/>
      <c r="BI11" s="100" t="s">
        <v>63</v>
      </c>
      <c r="BJ11" s="100" t="s">
        <v>123</v>
      </c>
      <c r="BK11" s="100" t="s">
        <v>68</v>
      </c>
      <c r="BL11" s="100" t="s">
        <v>63</v>
      </c>
      <c r="BM11" s="100" t="s">
        <v>63</v>
      </c>
      <c r="BN11" s="100" t="s">
        <v>63</v>
      </c>
      <c r="BO11" s="100"/>
      <c r="BP11" s="100" t="s">
        <v>73</v>
      </c>
      <c r="BQ11" s="100"/>
      <c r="BR11" s="100" t="s">
        <v>69</v>
      </c>
      <c r="BS11" s="100"/>
      <c r="BT11" s="100"/>
      <c r="BU11" s="100"/>
      <c r="BV11" s="100"/>
      <c r="BW11" s="100" t="s">
        <v>124</v>
      </c>
      <c r="BX11" s="100">
        <v>13314855500</v>
      </c>
      <c r="BY11" s="100" t="s">
        <v>75</v>
      </c>
      <c r="BZ11" s="100" t="s">
        <v>76</v>
      </c>
      <c r="CA11" s="100" t="s">
        <v>63</v>
      </c>
      <c r="CB11" s="100" t="s">
        <v>63</v>
      </c>
      <c r="CC11" s="100" t="s">
        <v>63</v>
      </c>
      <c r="CD11" s="100" t="s">
        <v>63</v>
      </c>
      <c r="CE11" s="100" t="s">
        <v>77</v>
      </c>
      <c r="CF11" s="100" t="s">
        <v>63</v>
      </c>
      <c r="CG11" s="100">
        <f t="shared" si="0"/>
        <v>0</v>
      </c>
      <c r="CH11" s="100"/>
    </row>
    <row r="12" s="54" customFormat="1" ht="120" customHeight="1" spans="1:86">
      <c r="A12" s="100">
        <v>7</v>
      </c>
      <c r="B12" s="111" t="s">
        <v>125</v>
      </c>
      <c r="C12" s="100">
        <v>1</v>
      </c>
      <c r="D12" s="100" t="s">
        <v>126</v>
      </c>
      <c r="E12" s="100" t="s">
        <v>127</v>
      </c>
      <c r="F12" s="100" t="s">
        <v>128</v>
      </c>
      <c r="G12" s="100" t="s">
        <v>59</v>
      </c>
      <c r="H12" s="100" t="s">
        <v>60</v>
      </c>
      <c r="I12" s="100" t="s">
        <v>61</v>
      </c>
      <c r="J12" s="100" t="s">
        <v>62</v>
      </c>
      <c r="K12" s="103">
        <v>10.2</v>
      </c>
      <c r="L12" s="103">
        <v>2.2</v>
      </c>
      <c r="M12" s="104" t="s">
        <v>63</v>
      </c>
      <c r="N12" s="105">
        <v>202602</v>
      </c>
      <c r="O12" s="106">
        <v>1.697</v>
      </c>
      <c r="P12" s="112">
        <v>202610</v>
      </c>
      <c r="Q12" s="112" t="s">
        <v>99</v>
      </c>
      <c r="R12" s="112"/>
      <c r="S12" s="120" t="s">
        <v>129</v>
      </c>
      <c r="T12" s="104" t="s">
        <v>130</v>
      </c>
      <c r="U12" s="100" t="s">
        <v>67</v>
      </c>
      <c r="V12" s="100" t="s">
        <v>63</v>
      </c>
      <c r="W12" s="100" t="s">
        <v>126</v>
      </c>
      <c r="X12" s="100"/>
      <c r="Y12" s="100" t="s">
        <v>68</v>
      </c>
      <c r="Z12" s="100" t="s">
        <v>63</v>
      </c>
      <c r="AA12" s="100" t="s">
        <v>69</v>
      </c>
      <c r="AB12" s="100"/>
      <c r="AC12" s="100"/>
      <c r="AD12" s="100"/>
      <c r="AE12" s="100" t="s">
        <v>69</v>
      </c>
      <c r="AF12" s="100"/>
      <c r="AG12" s="100" t="s">
        <v>121</v>
      </c>
      <c r="AH12" s="100"/>
      <c r="AI12" s="100"/>
      <c r="AJ12" s="100"/>
      <c r="AK12" s="100" t="s">
        <v>69</v>
      </c>
      <c r="AL12" s="100"/>
      <c r="AM12" s="100"/>
      <c r="AN12" s="100"/>
      <c r="AO12" s="100" t="s">
        <v>63</v>
      </c>
      <c r="AP12" s="100" t="s">
        <v>131</v>
      </c>
      <c r="AQ12" s="100" t="s">
        <v>68</v>
      </c>
      <c r="AR12" s="100" t="s">
        <v>63</v>
      </c>
      <c r="AS12" s="110" t="s">
        <v>63</v>
      </c>
      <c r="AT12" s="100" t="s">
        <v>68</v>
      </c>
      <c r="AU12" s="100"/>
      <c r="AV12" s="100" t="s">
        <v>63</v>
      </c>
      <c r="AW12" s="100">
        <v>20250318</v>
      </c>
      <c r="AX12" s="100" t="s">
        <v>68</v>
      </c>
      <c r="AY12" s="100" t="s">
        <v>63</v>
      </c>
      <c r="AZ12" s="100" t="s">
        <v>63</v>
      </c>
      <c r="BA12" s="100" t="s">
        <v>69</v>
      </c>
      <c r="BB12" s="100"/>
      <c r="BC12" s="100"/>
      <c r="BD12" s="100"/>
      <c r="BE12" s="100" t="s">
        <v>69</v>
      </c>
      <c r="BF12" s="100"/>
      <c r="BG12" s="100"/>
      <c r="BH12" s="100"/>
      <c r="BI12" s="100" t="s">
        <v>63</v>
      </c>
      <c r="BJ12" s="100" t="s">
        <v>132</v>
      </c>
      <c r="BK12" s="100" t="s">
        <v>68</v>
      </c>
      <c r="BL12" s="100"/>
      <c r="BM12" s="100"/>
      <c r="BN12" s="100" t="s">
        <v>63</v>
      </c>
      <c r="BO12" s="100"/>
      <c r="BP12" s="100" t="s">
        <v>73</v>
      </c>
      <c r="BQ12" s="100"/>
      <c r="BR12" s="100" t="s">
        <v>69</v>
      </c>
      <c r="BS12" s="100"/>
      <c r="BT12" s="100"/>
      <c r="BU12" s="100"/>
      <c r="BV12" s="100"/>
      <c r="BW12" s="100" t="s">
        <v>133</v>
      </c>
      <c r="BX12" s="100">
        <v>15561095128</v>
      </c>
      <c r="BY12" s="100" t="s">
        <v>75</v>
      </c>
      <c r="BZ12" s="100" t="s">
        <v>76</v>
      </c>
      <c r="CA12" s="100" t="s">
        <v>63</v>
      </c>
      <c r="CB12" s="100" t="s">
        <v>63</v>
      </c>
      <c r="CC12" s="100" t="s">
        <v>63</v>
      </c>
      <c r="CD12" s="100" t="s">
        <v>63</v>
      </c>
      <c r="CE12" s="100" t="s">
        <v>77</v>
      </c>
      <c r="CF12" s="100" t="s">
        <v>63</v>
      </c>
      <c r="CG12" s="100">
        <f t="shared" si="0"/>
        <v>0</v>
      </c>
      <c r="CH12" s="102"/>
    </row>
    <row r="13" s="54" customFormat="1" ht="120" customHeight="1" spans="1:86">
      <c r="A13" s="100">
        <v>8</v>
      </c>
      <c r="B13" s="111" t="s">
        <v>134</v>
      </c>
      <c r="C13" s="100">
        <v>1</v>
      </c>
      <c r="D13" s="100" t="s">
        <v>135</v>
      </c>
      <c r="E13" s="100" t="s">
        <v>136</v>
      </c>
      <c r="F13" s="100" t="s">
        <v>137</v>
      </c>
      <c r="G13" s="100" t="s">
        <v>59</v>
      </c>
      <c r="H13" s="100" t="s">
        <v>60</v>
      </c>
      <c r="I13" s="100" t="s">
        <v>61</v>
      </c>
      <c r="J13" s="100" t="s">
        <v>62</v>
      </c>
      <c r="K13" s="103">
        <v>3.8</v>
      </c>
      <c r="L13" s="103">
        <v>2</v>
      </c>
      <c r="M13" s="104" t="s">
        <v>63</v>
      </c>
      <c r="N13" s="105">
        <v>202602</v>
      </c>
      <c r="O13" s="106">
        <v>2.8</v>
      </c>
      <c r="P13" s="112">
        <v>202606</v>
      </c>
      <c r="Q13" s="112" t="s">
        <v>63</v>
      </c>
      <c r="R13" s="112"/>
      <c r="S13" s="121" t="s">
        <v>138</v>
      </c>
      <c r="T13" s="116" t="s">
        <v>66</v>
      </c>
      <c r="U13" s="100" t="s">
        <v>67</v>
      </c>
      <c r="V13" s="100" t="s">
        <v>63</v>
      </c>
      <c r="W13" s="100" t="s">
        <v>135</v>
      </c>
      <c r="X13" s="100"/>
      <c r="Y13" s="100" t="s">
        <v>68</v>
      </c>
      <c r="Z13" s="100" t="s">
        <v>63</v>
      </c>
      <c r="AA13" s="100" t="s">
        <v>69</v>
      </c>
      <c r="AB13" s="100"/>
      <c r="AC13" s="100"/>
      <c r="AD13" s="100"/>
      <c r="AE13" s="100" t="s">
        <v>69</v>
      </c>
      <c r="AF13" s="100"/>
      <c r="AG13" s="100" t="s">
        <v>121</v>
      </c>
      <c r="AH13" s="100"/>
      <c r="AI13" s="100"/>
      <c r="AJ13" s="100"/>
      <c r="AK13" s="100" t="s">
        <v>69</v>
      </c>
      <c r="AL13" s="100"/>
      <c r="AM13" s="100"/>
      <c r="AN13" s="100"/>
      <c r="AO13" s="100" t="s">
        <v>69</v>
      </c>
      <c r="AP13" s="100"/>
      <c r="AQ13" s="100"/>
      <c r="AR13" s="100"/>
      <c r="AS13" s="100" t="s">
        <v>63</v>
      </c>
      <c r="AT13" s="100" t="s">
        <v>68</v>
      </c>
      <c r="AU13" s="100"/>
      <c r="AV13" s="100" t="s">
        <v>63</v>
      </c>
      <c r="AW13" s="100"/>
      <c r="AX13" s="100" t="s">
        <v>68</v>
      </c>
      <c r="AY13" s="100" t="s">
        <v>63</v>
      </c>
      <c r="AZ13" s="100" t="s">
        <v>63</v>
      </c>
      <c r="BA13" s="100" t="s">
        <v>69</v>
      </c>
      <c r="BB13" s="100"/>
      <c r="BC13" s="100"/>
      <c r="BD13" s="100"/>
      <c r="BE13" s="100" t="s">
        <v>69</v>
      </c>
      <c r="BF13" s="100"/>
      <c r="BG13" s="100"/>
      <c r="BH13" s="100"/>
      <c r="BI13" s="100" t="s">
        <v>63</v>
      </c>
      <c r="BJ13" s="100" t="s">
        <v>139</v>
      </c>
      <c r="BK13" s="100" t="s">
        <v>68</v>
      </c>
      <c r="BL13" s="100" t="s">
        <v>63</v>
      </c>
      <c r="BM13" s="100" t="s">
        <v>63</v>
      </c>
      <c r="BN13" s="100" t="s">
        <v>63</v>
      </c>
      <c r="BO13" s="100"/>
      <c r="BP13" s="100" t="s">
        <v>73</v>
      </c>
      <c r="BQ13" s="100"/>
      <c r="BR13" s="100" t="s">
        <v>69</v>
      </c>
      <c r="BS13" s="100"/>
      <c r="BT13" s="100"/>
      <c r="BU13" s="100"/>
      <c r="BV13" s="100"/>
      <c r="BW13" s="100" t="s">
        <v>140</v>
      </c>
      <c r="BX13" s="100">
        <v>13337178660</v>
      </c>
      <c r="BY13" s="100" t="s">
        <v>75</v>
      </c>
      <c r="BZ13" s="100" t="s">
        <v>76</v>
      </c>
      <c r="CA13" s="100" t="s">
        <v>99</v>
      </c>
      <c r="CB13" s="100" t="s">
        <v>63</v>
      </c>
      <c r="CC13" s="100" t="s">
        <v>63</v>
      </c>
      <c r="CD13" s="100" t="s">
        <v>63</v>
      </c>
      <c r="CE13" s="100" t="s">
        <v>77</v>
      </c>
      <c r="CF13" s="100" t="s">
        <v>63</v>
      </c>
      <c r="CG13" s="100">
        <f t="shared" si="0"/>
        <v>0</v>
      </c>
      <c r="CH13" s="102"/>
    </row>
    <row r="14" s="54" customFormat="1" ht="120" customHeight="1" spans="1:86">
      <c r="A14" s="100">
        <v>9</v>
      </c>
      <c r="B14" s="101" t="s">
        <v>141</v>
      </c>
      <c r="C14" s="100">
        <v>1</v>
      </c>
      <c r="D14" s="102" t="s">
        <v>142</v>
      </c>
      <c r="E14" s="100" t="s">
        <v>143</v>
      </c>
      <c r="F14" s="102" t="s">
        <v>144</v>
      </c>
      <c r="G14" s="100" t="s">
        <v>59</v>
      </c>
      <c r="H14" s="100" t="s">
        <v>60</v>
      </c>
      <c r="I14" s="100" t="s">
        <v>61</v>
      </c>
      <c r="J14" s="100" t="s">
        <v>62</v>
      </c>
      <c r="K14" s="103">
        <v>3</v>
      </c>
      <c r="L14" s="103">
        <v>1</v>
      </c>
      <c r="M14" s="104" t="s">
        <v>63</v>
      </c>
      <c r="N14" s="104">
        <v>202602</v>
      </c>
      <c r="O14" s="106">
        <v>0.7</v>
      </c>
      <c r="P14" s="112">
        <v>202609</v>
      </c>
      <c r="Q14" s="107" t="s">
        <v>64</v>
      </c>
      <c r="R14" s="112"/>
      <c r="S14" s="113" t="s">
        <v>145</v>
      </c>
      <c r="T14" s="116" t="s">
        <v>66</v>
      </c>
      <c r="U14" s="100" t="s">
        <v>67</v>
      </c>
      <c r="V14" s="102" t="s">
        <v>63</v>
      </c>
      <c r="W14" s="102" t="s">
        <v>142</v>
      </c>
      <c r="X14" s="102"/>
      <c r="Y14" s="102" t="s">
        <v>68</v>
      </c>
      <c r="Z14" s="100" t="s">
        <v>63</v>
      </c>
      <c r="AA14" s="102" t="s">
        <v>69</v>
      </c>
      <c r="AB14" s="102"/>
      <c r="AC14" s="102"/>
      <c r="AD14" s="102"/>
      <c r="AE14" s="102" t="s">
        <v>69</v>
      </c>
      <c r="AF14" s="102"/>
      <c r="AG14" s="100" t="s">
        <v>146</v>
      </c>
      <c r="AH14" s="102"/>
      <c r="AI14" s="102"/>
      <c r="AJ14" s="102"/>
      <c r="AK14" s="102" t="s">
        <v>69</v>
      </c>
      <c r="AL14" s="102"/>
      <c r="AM14" s="102"/>
      <c r="AN14" s="102"/>
      <c r="AO14" s="102" t="s">
        <v>69</v>
      </c>
      <c r="AP14" s="102"/>
      <c r="AQ14" s="102"/>
      <c r="AR14" s="102"/>
      <c r="AS14" s="102" t="s">
        <v>69</v>
      </c>
      <c r="AT14" s="102"/>
      <c r="AU14" s="102"/>
      <c r="AV14" s="102" t="s">
        <v>69</v>
      </c>
      <c r="AW14" s="102"/>
      <c r="AX14" s="102"/>
      <c r="AY14" s="100"/>
      <c r="AZ14" s="100"/>
      <c r="BA14" s="102" t="s">
        <v>69</v>
      </c>
      <c r="BB14" s="102"/>
      <c r="BC14" s="102"/>
      <c r="BD14" s="102"/>
      <c r="BE14" s="102" t="s">
        <v>69</v>
      </c>
      <c r="BF14" s="102"/>
      <c r="BG14" s="102"/>
      <c r="BH14" s="102"/>
      <c r="BI14" s="102" t="s">
        <v>63</v>
      </c>
      <c r="BJ14" s="102"/>
      <c r="BK14" s="102" t="s">
        <v>68</v>
      </c>
      <c r="BL14" s="102"/>
      <c r="BM14" s="102"/>
      <c r="BN14" s="102" t="s">
        <v>69</v>
      </c>
      <c r="BO14" s="102"/>
      <c r="BP14" s="102"/>
      <c r="BQ14" s="102"/>
      <c r="BR14" s="102" t="s">
        <v>69</v>
      </c>
      <c r="BS14" s="102"/>
      <c r="BT14" s="102"/>
      <c r="BU14" s="102"/>
      <c r="BV14" s="102"/>
      <c r="BW14" s="102" t="s">
        <v>147</v>
      </c>
      <c r="BX14" s="102">
        <v>18686123777</v>
      </c>
      <c r="BY14" s="100" t="s">
        <v>75</v>
      </c>
      <c r="BZ14" s="100" t="s">
        <v>76</v>
      </c>
      <c r="CA14" s="100" t="s">
        <v>99</v>
      </c>
      <c r="CB14" s="100" t="s">
        <v>63</v>
      </c>
      <c r="CC14" s="100" t="s">
        <v>63</v>
      </c>
      <c r="CD14" s="100" t="s">
        <v>63</v>
      </c>
      <c r="CE14" s="100" t="s">
        <v>77</v>
      </c>
      <c r="CF14" s="100"/>
      <c r="CG14" s="100">
        <f t="shared" si="0"/>
        <v>0</v>
      </c>
      <c r="CH14" s="100"/>
    </row>
    <row r="15" s="54" customFormat="1" ht="120" customHeight="1" spans="1:86">
      <c r="A15" s="100">
        <v>10</v>
      </c>
      <c r="B15" s="111" t="s">
        <v>148</v>
      </c>
      <c r="C15" s="100">
        <v>1</v>
      </c>
      <c r="D15" s="100" t="s">
        <v>149</v>
      </c>
      <c r="E15" s="100" t="s">
        <v>150</v>
      </c>
      <c r="F15" s="100" t="s">
        <v>151</v>
      </c>
      <c r="G15" s="100" t="s">
        <v>59</v>
      </c>
      <c r="H15" s="100" t="s">
        <v>60</v>
      </c>
      <c r="I15" s="100" t="s">
        <v>61</v>
      </c>
      <c r="J15" s="100" t="s">
        <v>62</v>
      </c>
      <c r="K15" s="103">
        <v>2</v>
      </c>
      <c r="L15" s="103">
        <v>1</v>
      </c>
      <c r="M15" s="104" t="s">
        <v>63</v>
      </c>
      <c r="N15" s="104">
        <v>202602</v>
      </c>
      <c r="O15" s="106">
        <v>0.8</v>
      </c>
      <c r="P15" s="112">
        <v>202606</v>
      </c>
      <c r="Q15" s="107" t="s">
        <v>64</v>
      </c>
      <c r="R15" s="112"/>
      <c r="S15" s="113" t="s">
        <v>152</v>
      </c>
      <c r="T15" s="116" t="s">
        <v>66</v>
      </c>
      <c r="U15" s="100" t="s">
        <v>67</v>
      </c>
      <c r="V15" s="100" t="s">
        <v>63</v>
      </c>
      <c r="W15" s="100" t="s">
        <v>149</v>
      </c>
      <c r="X15" s="100"/>
      <c r="Y15" s="100" t="s">
        <v>68</v>
      </c>
      <c r="Z15" s="100" t="s">
        <v>63</v>
      </c>
      <c r="AA15" s="100" t="s">
        <v>69</v>
      </c>
      <c r="AB15" s="100"/>
      <c r="AC15" s="100"/>
      <c r="AD15" s="100"/>
      <c r="AE15" s="100" t="s">
        <v>69</v>
      </c>
      <c r="AF15" s="100"/>
      <c r="AG15" s="100" t="s">
        <v>121</v>
      </c>
      <c r="AH15" s="100"/>
      <c r="AI15" s="100"/>
      <c r="AJ15" s="102"/>
      <c r="AK15" s="100" t="s">
        <v>63</v>
      </c>
      <c r="AL15" s="100"/>
      <c r="AM15" s="100"/>
      <c r="AN15" s="100"/>
      <c r="AO15" s="100" t="s">
        <v>69</v>
      </c>
      <c r="AP15" s="100"/>
      <c r="AQ15" s="100"/>
      <c r="AR15" s="100"/>
      <c r="AS15" s="100" t="s">
        <v>69</v>
      </c>
      <c r="AT15" s="100"/>
      <c r="AU15" s="100"/>
      <c r="AV15" s="100" t="s">
        <v>63</v>
      </c>
      <c r="AW15" s="100"/>
      <c r="AX15" s="100" t="s">
        <v>68</v>
      </c>
      <c r="AY15" s="100" t="s">
        <v>63</v>
      </c>
      <c r="AZ15" s="100" t="s">
        <v>63</v>
      </c>
      <c r="BA15" s="100" t="s">
        <v>69</v>
      </c>
      <c r="BB15" s="100"/>
      <c r="BC15" s="100"/>
      <c r="BD15" s="100"/>
      <c r="BE15" s="100" t="s">
        <v>69</v>
      </c>
      <c r="BF15" s="100"/>
      <c r="BG15" s="100"/>
      <c r="BH15" s="100"/>
      <c r="BI15" s="100" t="s">
        <v>63</v>
      </c>
      <c r="BJ15" s="100" t="s">
        <v>153</v>
      </c>
      <c r="BK15" s="100" t="s">
        <v>68</v>
      </c>
      <c r="BL15" s="100" t="s">
        <v>63</v>
      </c>
      <c r="BM15" s="100" t="s">
        <v>63</v>
      </c>
      <c r="BN15" s="102" t="s">
        <v>69</v>
      </c>
      <c r="BO15" s="100"/>
      <c r="BP15" s="100" t="s">
        <v>73</v>
      </c>
      <c r="BQ15" s="100"/>
      <c r="BR15" s="100" t="s">
        <v>63</v>
      </c>
      <c r="BS15" s="100"/>
      <c r="BT15" s="100"/>
      <c r="BU15" s="100"/>
      <c r="BV15" s="100"/>
      <c r="BW15" s="100" t="s">
        <v>154</v>
      </c>
      <c r="BX15" s="100">
        <v>15124815155</v>
      </c>
      <c r="BY15" s="100" t="s">
        <v>75</v>
      </c>
      <c r="BZ15" s="100" t="s">
        <v>76</v>
      </c>
      <c r="CA15" s="100" t="s">
        <v>99</v>
      </c>
      <c r="CB15" s="100" t="s">
        <v>63</v>
      </c>
      <c r="CC15" s="100" t="s">
        <v>63</v>
      </c>
      <c r="CD15" s="100" t="s">
        <v>63</v>
      </c>
      <c r="CE15" s="100" t="s">
        <v>77</v>
      </c>
      <c r="CF15" s="100"/>
      <c r="CG15" s="100">
        <f t="shared" si="0"/>
        <v>0</v>
      </c>
      <c r="CH15" s="102"/>
    </row>
    <row r="16" s="54" customFormat="1" ht="120" customHeight="1" spans="1:86">
      <c r="A16" s="100">
        <v>11</v>
      </c>
      <c r="B16" s="111" t="s">
        <v>155</v>
      </c>
      <c r="C16" s="100">
        <v>1</v>
      </c>
      <c r="D16" s="100" t="s">
        <v>156</v>
      </c>
      <c r="E16" s="100" t="s">
        <v>157</v>
      </c>
      <c r="F16" s="100" t="s">
        <v>158</v>
      </c>
      <c r="G16" s="100" t="s">
        <v>59</v>
      </c>
      <c r="H16" s="100" t="s">
        <v>60</v>
      </c>
      <c r="I16" s="100" t="s">
        <v>61</v>
      </c>
      <c r="J16" s="100" t="s">
        <v>62</v>
      </c>
      <c r="K16" s="103">
        <v>1.6</v>
      </c>
      <c r="L16" s="103">
        <v>0.6</v>
      </c>
      <c r="M16" s="104" t="s">
        <v>63</v>
      </c>
      <c r="N16" s="105">
        <v>202602</v>
      </c>
      <c r="O16" s="106">
        <v>0.6</v>
      </c>
      <c r="P16" s="112">
        <v>202607</v>
      </c>
      <c r="Q16" s="112" t="s">
        <v>63</v>
      </c>
      <c r="R16" s="112"/>
      <c r="S16" s="121" t="s">
        <v>159</v>
      </c>
      <c r="T16" s="116" t="s">
        <v>160</v>
      </c>
      <c r="U16" s="100" t="s">
        <v>67</v>
      </c>
      <c r="V16" s="100" t="s">
        <v>63</v>
      </c>
      <c r="W16" s="100" t="s">
        <v>156</v>
      </c>
      <c r="X16" s="100"/>
      <c r="Y16" s="100" t="s">
        <v>68</v>
      </c>
      <c r="Z16" s="100" t="s">
        <v>63</v>
      </c>
      <c r="AA16" s="100" t="s">
        <v>63</v>
      </c>
      <c r="AB16" s="100"/>
      <c r="AC16" s="100"/>
      <c r="AD16" s="100"/>
      <c r="AE16" s="102" t="s">
        <v>69</v>
      </c>
      <c r="AF16" s="100"/>
      <c r="AG16" s="100" t="s">
        <v>161</v>
      </c>
      <c r="AH16" s="100"/>
      <c r="AI16" s="100"/>
      <c r="AJ16" s="102"/>
      <c r="AK16" s="100" t="s">
        <v>63</v>
      </c>
      <c r="AL16" s="100"/>
      <c r="AM16" s="100" t="s">
        <v>68</v>
      </c>
      <c r="AN16" s="100"/>
      <c r="AO16" s="100" t="s">
        <v>63</v>
      </c>
      <c r="AP16" s="100" t="s">
        <v>162</v>
      </c>
      <c r="AQ16" s="100" t="s">
        <v>68</v>
      </c>
      <c r="AR16" s="100" t="s">
        <v>63</v>
      </c>
      <c r="AS16" s="100" t="s">
        <v>63</v>
      </c>
      <c r="AT16" s="100"/>
      <c r="AU16" s="100"/>
      <c r="AV16" s="100" t="s">
        <v>63</v>
      </c>
      <c r="AW16" s="100">
        <v>20250315</v>
      </c>
      <c r="AX16" s="100" t="s">
        <v>68</v>
      </c>
      <c r="AY16" s="100" t="s">
        <v>63</v>
      </c>
      <c r="AZ16" s="100" t="s">
        <v>63</v>
      </c>
      <c r="BA16" s="100" t="s">
        <v>69</v>
      </c>
      <c r="BB16" s="100"/>
      <c r="BC16" s="100"/>
      <c r="BD16" s="100"/>
      <c r="BE16" s="100" t="s">
        <v>69</v>
      </c>
      <c r="BF16" s="100"/>
      <c r="BG16" s="100"/>
      <c r="BH16" s="100"/>
      <c r="BI16" s="100" t="s">
        <v>63</v>
      </c>
      <c r="BJ16" s="100"/>
      <c r="BK16" s="100"/>
      <c r="BL16" s="100"/>
      <c r="BM16" s="100"/>
      <c r="BN16" s="102" t="s">
        <v>69</v>
      </c>
      <c r="BO16" s="100"/>
      <c r="BP16" s="100" t="s">
        <v>73</v>
      </c>
      <c r="BQ16" s="100"/>
      <c r="BR16" s="100" t="s">
        <v>69</v>
      </c>
      <c r="BS16" s="100"/>
      <c r="BT16" s="100"/>
      <c r="BU16" s="100"/>
      <c r="BV16" s="100"/>
      <c r="BW16" s="100" t="s">
        <v>163</v>
      </c>
      <c r="BX16" s="100">
        <v>13015069925</v>
      </c>
      <c r="BY16" s="100" t="s">
        <v>75</v>
      </c>
      <c r="BZ16" s="100" t="s">
        <v>76</v>
      </c>
      <c r="CA16" s="100" t="s">
        <v>99</v>
      </c>
      <c r="CB16" s="100" t="s">
        <v>63</v>
      </c>
      <c r="CC16" s="100" t="s">
        <v>63</v>
      </c>
      <c r="CD16" s="100" t="s">
        <v>63</v>
      </c>
      <c r="CE16" s="100" t="s">
        <v>77</v>
      </c>
      <c r="CF16" s="100" t="s">
        <v>63</v>
      </c>
      <c r="CG16" s="100">
        <f t="shared" si="0"/>
        <v>0</v>
      </c>
      <c r="CH16" s="102"/>
    </row>
    <row r="17" s="54" customFormat="1" ht="120" customHeight="1" spans="1:86">
      <c r="A17" s="100">
        <v>12</v>
      </c>
      <c r="B17" s="101" t="s">
        <v>164</v>
      </c>
      <c r="C17" s="100">
        <v>1</v>
      </c>
      <c r="D17" s="102" t="s">
        <v>165</v>
      </c>
      <c r="E17" s="100" t="s">
        <v>166</v>
      </c>
      <c r="F17" s="102" t="s">
        <v>167</v>
      </c>
      <c r="G17" s="100" t="s">
        <v>59</v>
      </c>
      <c r="H17" s="100" t="s">
        <v>60</v>
      </c>
      <c r="I17" s="100" t="s">
        <v>61</v>
      </c>
      <c r="J17" s="100" t="s">
        <v>62</v>
      </c>
      <c r="K17" s="103">
        <v>1.6</v>
      </c>
      <c r="L17" s="103">
        <v>0.7</v>
      </c>
      <c r="M17" s="104" t="s">
        <v>63</v>
      </c>
      <c r="N17" s="105">
        <v>202602</v>
      </c>
      <c r="O17" s="106">
        <v>0.5</v>
      </c>
      <c r="P17" s="112">
        <v>202606</v>
      </c>
      <c r="Q17" s="112" t="s">
        <v>63</v>
      </c>
      <c r="R17" s="112"/>
      <c r="S17" s="112" t="s">
        <v>168</v>
      </c>
      <c r="T17" s="104" t="s">
        <v>66</v>
      </c>
      <c r="U17" s="100" t="s">
        <v>67</v>
      </c>
      <c r="V17" s="102" t="s">
        <v>63</v>
      </c>
      <c r="W17" s="102" t="s">
        <v>165</v>
      </c>
      <c r="X17" s="102"/>
      <c r="Y17" s="102" t="s">
        <v>68</v>
      </c>
      <c r="Z17" s="100" t="s">
        <v>63</v>
      </c>
      <c r="AA17" s="102" t="s">
        <v>69</v>
      </c>
      <c r="AB17" s="102"/>
      <c r="AC17" s="102"/>
      <c r="AD17" s="102"/>
      <c r="AE17" s="102" t="s">
        <v>69</v>
      </c>
      <c r="AF17" s="102"/>
      <c r="AG17" s="100" t="s">
        <v>169</v>
      </c>
      <c r="AH17" s="102"/>
      <c r="AI17" s="102"/>
      <c r="AJ17" s="102"/>
      <c r="AK17" s="102" t="s">
        <v>69</v>
      </c>
      <c r="AL17" s="102"/>
      <c r="AM17" s="102"/>
      <c r="AN17" s="102"/>
      <c r="AO17" s="102" t="s">
        <v>69</v>
      </c>
      <c r="AP17" s="102"/>
      <c r="AQ17" s="102"/>
      <c r="AR17" s="102"/>
      <c r="AS17" s="102" t="s">
        <v>69</v>
      </c>
      <c r="AT17" s="102"/>
      <c r="AU17" s="102"/>
      <c r="AV17" s="102" t="s">
        <v>69</v>
      </c>
      <c r="AW17" s="102"/>
      <c r="AX17" s="102"/>
      <c r="AY17" s="100"/>
      <c r="AZ17" s="100"/>
      <c r="BA17" s="102" t="s">
        <v>69</v>
      </c>
      <c r="BB17" s="102"/>
      <c r="BC17" s="102"/>
      <c r="BD17" s="102"/>
      <c r="BE17" s="102" t="s">
        <v>69</v>
      </c>
      <c r="BF17" s="102"/>
      <c r="BG17" s="102"/>
      <c r="BH17" s="102"/>
      <c r="BI17" s="100" t="s">
        <v>63</v>
      </c>
      <c r="BJ17" s="102"/>
      <c r="BK17" s="102"/>
      <c r="BL17" s="102"/>
      <c r="BM17" s="102"/>
      <c r="BN17" s="102" t="s">
        <v>69</v>
      </c>
      <c r="BO17" s="102"/>
      <c r="BP17" s="102"/>
      <c r="BQ17" s="102"/>
      <c r="BR17" s="102" t="s">
        <v>69</v>
      </c>
      <c r="BS17" s="102"/>
      <c r="BT17" s="102"/>
      <c r="BU17" s="102"/>
      <c r="BV17" s="102"/>
      <c r="BW17" s="102" t="s">
        <v>170</v>
      </c>
      <c r="BX17" s="102">
        <v>15561095507</v>
      </c>
      <c r="BY17" s="100" t="s">
        <v>75</v>
      </c>
      <c r="BZ17" s="100" t="s">
        <v>76</v>
      </c>
      <c r="CA17" s="100" t="s">
        <v>99</v>
      </c>
      <c r="CB17" s="100" t="s">
        <v>63</v>
      </c>
      <c r="CC17" s="100" t="s">
        <v>63</v>
      </c>
      <c r="CD17" s="100" t="s">
        <v>63</v>
      </c>
      <c r="CE17" s="100" t="s">
        <v>77</v>
      </c>
      <c r="CF17" s="100"/>
      <c r="CG17" s="100">
        <f t="shared" si="0"/>
        <v>0</v>
      </c>
      <c r="CH17" s="102"/>
    </row>
    <row r="18" s="54" customFormat="1" ht="120" customHeight="1" spans="1:86">
      <c r="A18" s="100">
        <v>13</v>
      </c>
      <c r="B18" s="111" t="s">
        <v>171</v>
      </c>
      <c r="C18" s="100">
        <v>1</v>
      </c>
      <c r="D18" s="100" t="s">
        <v>172</v>
      </c>
      <c r="E18" s="100" t="s">
        <v>173</v>
      </c>
      <c r="F18" s="100" t="s">
        <v>174</v>
      </c>
      <c r="G18" s="100" t="s">
        <v>59</v>
      </c>
      <c r="H18" s="100" t="s">
        <v>60</v>
      </c>
      <c r="I18" s="100" t="s">
        <v>61</v>
      </c>
      <c r="J18" s="100" t="s">
        <v>62</v>
      </c>
      <c r="K18" s="103">
        <v>1.37</v>
      </c>
      <c r="L18" s="103">
        <v>1.37</v>
      </c>
      <c r="M18" s="104" t="s">
        <v>63</v>
      </c>
      <c r="N18" s="105">
        <v>202602</v>
      </c>
      <c r="O18" s="106">
        <v>1</v>
      </c>
      <c r="P18" s="112">
        <v>202603</v>
      </c>
      <c r="Q18" s="112" t="s">
        <v>63</v>
      </c>
      <c r="R18" s="112"/>
      <c r="S18" s="113" t="s">
        <v>175</v>
      </c>
      <c r="T18" s="116" t="s">
        <v>176</v>
      </c>
      <c r="U18" s="100" t="s">
        <v>67</v>
      </c>
      <c r="V18" s="100" t="s">
        <v>63</v>
      </c>
      <c r="W18" s="100" t="s">
        <v>172</v>
      </c>
      <c r="X18" s="100"/>
      <c r="Y18" s="100" t="s">
        <v>68</v>
      </c>
      <c r="Z18" s="100" t="s">
        <v>63</v>
      </c>
      <c r="AA18" s="100" t="s">
        <v>69</v>
      </c>
      <c r="AB18" s="100"/>
      <c r="AC18" s="100"/>
      <c r="AD18" s="100"/>
      <c r="AE18" s="100" t="s">
        <v>69</v>
      </c>
      <c r="AF18" s="100"/>
      <c r="AG18" s="100" t="s">
        <v>70</v>
      </c>
      <c r="AH18" s="100"/>
      <c r="AI18" s="100"/>
      <c r="AJ18" s="100"/>
      <c r="AK18" s="100" t="s">
        <v>69</v>
      </c>
      <c r="AL18" s="100"/>
      <c r="AM18" s="100"/>
      <c r="AN18" s="100"/>
      <c r="AO18" s="100" t="s">
        <v>69</v>
      </c>
      <c r="AP18" s="100"/>
      <c r="AQ18" s="100"/>
      <c r="AR18" s="100"/>
      <c r="AS18" s="100" t="s">
        <v>69</v>
      </c>
      <c r="AT18" s="100"/>
      <c r="AU18" s="100"/>
      <c r="AV18" s="100" t="s">
        <v>69</v>
      </c>
      <c r="AW18" s="100"/>
      <c r="AX18" s="100"/>
      <c r="AY18" s="100"/>
      <c r="AZ18" s="100"/>
      <c r="BA18" s="100" t="s">
        <v>69</v>
      </c>
      <c r="BB18" s="100"/>
      <c r="BC18" s="100"/>
      <c r="BD18" s="100"/>
      <c r="BE18" s="100" t="s">
        <v>69</v>
      </c>
      <c r="BF18" s="100"/>
      <c r="BG18" s="100"/>
      <c r="BH18" s="100"/>
      <c r="BI18" s="100" t="s">
        <v>69</v>
      </c>
      <c r="BJ18" s="100"/>
      <c r="BK18" s="100"/>
      <c r="BL18" s="100"/>
      <c r="BM18" s="100"/>
      <c r="BN18" s="100" t="s">
        <v>69</v>
      </c>
      <c r="BO18" s="100"/>
      <c r="BP18" s="100"/>
      <c r="BQ18" s="100"/>
      <c r="BR18" s="100" t="s">
        <v>69</v>
      </c>
      <c r="BS18" s="100"/>
      <c r="BT18" s="100"/>
      <c r="BU18" s="100"/>
      <c r="BV18" s="100"/>
      <c r="BW18" s="100" t="s">
        <v>177</v>
      </c>
      <c r="BX18" s="100">
        <v>18247279999</v>
      </c>
      <c r="BY18" s="100" t="s">
        <v>75</v>
      </c>
      <c r="BZ18" s="100" t="s">
        <v>76</v>
      </c>
      <c r="CA18" s="100" t="s">
        <v>99</v>
      </c>
      <c r="CB18" s="100" t="s">
        <v>63</v>
      </c>
      <c r="CC18" s="100" t="s">
        <v>63</v>
      </c>
      <c r="CD18" s="100" t="s">
        <v>63</v>
      </c>
      <c r="CE18" s="100" t="s">
        <v>77</v>
      </c>
      <c r="CF18" s="100"/>
      <c r="CG18" s="100">
        <f t="shared" si="0"/>
        <v>0</v>
      </c>
      <c r="CH18" s="102"/>
    </row>
    <row r="19" s="54" customFormat="1" ht="120" customHeight="1" spans="1:86">
      <c r="A19" s="100">
        <v>14</v>
      </c>
      <c r="B19" s="111" t="s">
        <v>178</v>
      </c>
      <c r="C19" s="100">
        <v>1</v>
      </c>
      <c r="D19" s="100" t="s">
        <v>179</v>
      </c>
      <c r="E19" s="100" t="s">
        <v>180</v>
      </c>
      <c r="F19" s="100" t="s">
        <v>181</v>
      </c>
      <c r="G19" s="100" t="s">
        <v>59</v>
      </c>
      <c r="H19" s="100" t="s">
        <v>60</v>
      </c>
      <c r="I19" s="100" t="s">
        <v>61</v>
      </c>
      <c r="J19" s="100" t="s">
        <v>62</v>
      </c>
      <c r="K19" s="103">
        <v>1.3</v>
      </c>
      <c r="L19" s="103">
        <v>0.8</v>
      </c>
      <c r="M19" s="104" t="s">
        <v>63</v>
      </c>
      <c r="N19" s="104">
        <v>202603</v>
      </c>
      <c r="O19" s="106">
        <v>0.5</v>
      </c>
      <c r="P19" s="112">
        <v>202606</v>
      </c>
      <c r="Q19" s="107" t="s">
        <v>64</v>
      </c>
      <c r="R19" s="112"/>
      <c r="S19" s="113" t="s">
        <v>182</v>
      </c>
      <c r="T19" s="116" t="s">
        <v>66</v>
      </c>
      <c r="U19" s="100" t="s">
        <v>67</v>
      </c>
      <c r="V19" s="100" t="s">
        <v>63</v>
      </c>
      <c r="W19" s="100" t="s">
        <v>179</v>
      </c>
      <c r="X19" s="100"/>
      <c r="Y19" s="100" t="s">
        <v>68</v>
      </c>
      <c r="Z19" s="100" t="s">
        <v>63</v>
      </c>
      <c r="AA19" s="100" t="s">
        <v>69</v>
      </c>
      <c r="AB19" s="100"/>
      <c r="AC19" s="100"/>
      <c r="AD19" s="100"/>
      <c r="AE19" s="100" t="s">
        <v>69</v>
      </c>
      <c r="AF19" s="100"/>
      <c r="AG19" s="100" t="s">
        <v>121</v>
      </c>
      <c r="AH19" s="100"/>
      <c r="AI19" s="100"/>
      <c r="AJ19" s="100"/>
      <c r="AK19" s="100" t="s">
        <v>69</v>
      </c>
      <c r="AL19" s="100"/>
      <c r="AM19" s="100"/>
      <c r="AN19" s="100"/>
      <c r="AO19" s="100" t="s">
        <v>69</v>
      </c>
      <c r="AP19" s="100"/>
      <c r="AQ19" s="100"/>
      <c r="AR19" s="100"/>
      <c r="AS19" s="100" t="s">
        <v>69</v>
      </c>
      <c r="AT19" s="100"/>
      <c r="AU19" s="100"/>
      <c r="AV19" s="100" t="s">
        <v>69</v>
      </c>
      <c r="AW19" s="100"/>
      <c r="AX19" s="100"/>
      <c r="AY19" s="100" t="s">
        <v>63</v>
      </c>
      <c r="AZ19" s="100" t="s">
        <v>63</v>
      </c>
      <c r="BA19" s="100" t="s">
        <v>69</v>
      </c>
      <c r="BB19" s="100"/>
      <c r="BC19" s="100"/>
      <c r="BD19" s="100"/>
      <c r="BE19" s="100" t="s">
        <v>69</v>
      </c>
      <c r="BF19" s="100"/>
      <c r="BG19" s="100"/>
      <c r="BH19" s="100"/>
      <c r="BI19" s="100" t="s">
        <v>63</v>
      </c>
      <c r="BJ19" s="100" t="s">
        <v>183</v>
      </c>
      <c r="BK19" s="100" t="s">
        <v>68</v>
      </c>
      <c r="BL19" s="100" t="s">
        <v>63</v>
      </c>
      <c r="BM19" s="100" t="s">
        <v>63</v>
      </c>
      <c r="BN19" s="100" t="s">
        <v>69</v>
      </c>
      <c r="BO19" s="100"/>
      <c r="BP19" s="100"/>
      <c r="BQ19" s="100"/>
      <c r="BR19" s="100" t="s">
        <v>69</v>
      </c>
      <c r="BS19" s="100"/>
      <c r="BT19" s="100"/>
      <c r="BU19" s="100"/>
      <c r="BV19" s="100"/>
      <c r="BW19" s="100" t="s">
        <v>184</v>
      </c>
      <c r="BX19" s="100">
        <v>15561095069</v>
      </c>
      <c r="BY19" s="100" t="s">
        <v>75</v>
      </c>
      <c r="BZ19" s="100" t="s">
        <v>76</v>
      </c>
      <c r="CA19" s="100" t="s">
        <v>99</v>
      </c>
      <c r="CB19" s="100" t="s">
        <v>63</v>
      </c>
      <c r="CC19" s="100" t="s">
        <v>63</v>
      </c>
      <c r="CD19" s="100" t="s">
        <v>63</v>
      </c>
      <c r="CE19" s="100" t="s">
        <v>77</v>
      </c>
      <c r="CF19" s="100"/>
      <c r="CG19" s="100">
        <f t="shared" si="0"/>
        <v>0</v>
      </c>
      <c r="CH19" s="102"/>
    </row>
    <row r="20" s="54" customFormat="1" ht="120" customHeight="1" spans="1:86">
      <c r="A20" s="100">
        <v>15</v>
      </c>
      <c r="B20" s="111" t="s">
        <v>185</v>
      </c>
      <c r="C20" s="100">
        <v>1</v>
      </c>
      <c r="D20" s="100" t="s">
        <v>186</v>
      </c>
      <c r="E20" s="100" t="s">
        <v>187</v>
      </c>
      <c r="F20" s="100" t="s">
        <v>188</v>
      </c>
      <c r="G20" s="100" t="s">
        <v>59</v>
      </c>
      <c r="H20" s="100" t="s">
        <v>60</v>
      </c>
      <c r="I20" s="100" t="s">
        <v>61</v>
      </c>
      <c r="J20" s="100" t="s">
        <v>62</v>
      </c>
      <c r="K20" s="103">
        <v>1.2</v>
      </c>
      <c r="L20" s="103">
        <v>1.2</v>
      </c>
      <c r="M20" s="104" t="s">
        <v>63</v>
      </c>
      <c r="N20" s="105">
        <v>202602</v>
      </c>
      <c r="O20" s="106">
        <v>0.8</v>
      </c>
      <c r="P20" s="112">
        <v>202610</v>
      </c>
      <c r="Q20" s="112" t="s">
        <v>99</v>
      </c>
      <c r="R20" s="112"/>
      <c r="S20" s="113">
        <v>7.72246828150271e+17</v>
      </c>
      <c r="T20" s="116" t="s">
        <v>189</v>
      </c>
      <c r="U20" s="100" t="s">
        <v>67</v>
      </c>
      <c r="V20" s="100" t="s">
        <v>63</v>
      </c>
      <c r="W20" s="100" t="s">
        <v>186</v>
      </c>
      <c r="X20" s="100"/>
      <c r="Y20" s="100" t="s">
        <v>68</v>
      </c>
      <c r="Z20" s="100" t="s">
        <v>63</v>
      </c>
      <c r="AA20" s="100" t="s">
        <v>69</v>
      </c>
      <c r="AB20" s="100"/>
      <c r="AC20" s="100"/>
      <c r="AD20" s="100"/>
      <c r="AE20" s="100" t="s">
        <v>69</v>
      </c>
      <c r="AF20" s="100"/>
      <c r="AG20" s="100" t="s">
        <v>190</v>
      </c>
      <c r="AH20" s="100"/>
      <c r="AI20" s="100"/>
      <c r="AJ20" s="100"/>
      <c r="AK20" s="100" t="s">
        <v>69</v>
      </c>
      <c r="AL20" s="100"/>
      <c r="AM20" s="100"/>
      <c r="AN20" s="100"/>
      <c r="AO20" s="100" t="s">
        <v>69</v>
      </c>
      <c r="AP20" s="100"/>
      <c r="AQ20" s="100"/>
      <c r="AR20" s="100"/>
      <c r="AS20" s="110" t="s">
        <v>69</v>
      </c>
      <c r="AT20" s="100"/>
      <c r="AU20" s="100"/>
      <c r="AV20" s="100" t="s">
        <v>69</v>
      </c>
      <c r="AW20" s="100"/>
      <c r="AX20" s="100"/>
      <c r="AY20" s="100"/>
      <c r="AZ20" s="100"/>
      <c r="BA20" s="100" t="s">
        <v>69</v>
      </c>
      <c r="BB20" s="100"/>
      <c r="BC20" s="100"/>
      <c r="BD20" s="100"/>
      <c r="BE20" s="100" t="s">
        <v>69</v>
      </c>
      <c r="BF20" s="100"/>
      <c r="BG20" s="100"/>
      <c r="BH20" s="100"/>
      <c r="BI20" s="100" t="s">
        <v>69</v>
      </c>
      <c r="BJ20" s="100"/>
      <c r="BK20" s="100"/>
      <c r="BL20" s="100"/>
      <c r="BM20" s="100"/>
      <c r="BN20" s="100" t="s">
        <v>69</v>
      </c>
      <c r="BO20" s="100"/>
      <c r="BP20" s="100"/>
      <c r="BQ20" s="100"/>
      <c r="BR20" s="100" t="s">
        <v>69</v>
      </c>
      <c r="BS20" s="100"/>
      <c r="BT20" s="100"/>
      <c r="BU20" s="100"/>
      <c r="BV20" s="100"/>
      <c r="BW20" s="100" t="s">
        <v>191</v>
      </c>
      <c r="BX20" s="100" t="s">
        <v>192</v>
      </c>
      <c r="BY20" s="100" t="s">
        <v>75</v>
      </c>
      <c r="BZ20" s="100" t="s">
        <v>76</v>
      </c>
      <c r="CA20" s="100" t="s">
        <v>99</v>
      </c>
      <c r="CB20" s="100" t="s">
        <v>63</v>
      </c>
      <c r="CC20" s="100" t="s">
        <v>63</v>
      </c>
      <c r="CD20" s="100" t="s">
        <v>63</v>
      </c>
      <c r="CE20" s="100" t="s">
        <v>77</v>
      </c>
      <c r="CF20" s="100" t="s">
        <v>63</v>
      </c>
      <c r="CG20" s="100">
        <f t="shared" si="0"/>
        <v>0</v>
      </c>
      <c r="CH20" s="102"/>
    </row>
    <row r="21" s="54" customFormat="1" ht="120" customHeight="1" spans="1:86">
      <c r="A21" s="100">
        <v>16</v>
      </c>
      <c r="B21" s="111" t="s">
        <v>193</v>
      </c>
      <c r="C21" s="100">
        <v>1</v>
      </c>
      <c r="D21" s="100" t="s">
        <v>194</v>
      </c>
      <c r="E21" s="100" t="s">
        <v>195</v>
      </c>
      <c r="F21" s="100" t="s">
        <v>196</v>
      </c>
      <c r="G21" s="100" t="s">
        <v>59</v>
      </c>
      <c r="H21" s="100" t="s">
        <v>60</v>
      </c>
      <c r="I21" s="100" t="s">
        <v>61</v>
      </c>
      <c r="J21" s="100" t="s">
        <v>62</v>
      </c>
      <c r="K21" s="103">
        <v>1</v>
      </c>
      <c r="L21" s="103">
        <v>1</v>
      </c>
      <c r="M21" s="104" t="s">
        <v>63</v>
      </c>
      <c r="N21" s="105">
        <v>202602</v>
      </c>
      <c r="O21" s="106">
        <v>0.5</v>
      </c>
      <c r="P21" s="112">
        <v>202612</v>
      </c>
      <c r="Q21" s="107" t="s">
        <v>64</v>
      </c>
      <c r="R21" s="112"/>
      <c r="S21" s="112"/>
      <c r="T21" s="116" t="s">
        <v>197</v>
      </c>
      <c r="U21" s="100" t="s">
        <v>67</v>
      </c>
      <c r="V21" s="100" t="s">
        <v>63</v>
      </c>
      <c r="W21" s="100" t="s">
        <v>194</v>
      </c>
      <c r="X21" s="100"/>
      <c r="Y21" s="100" t="s">
        <v>68</v>
      </c>
      <c r="Z21" s="100" t="s">
        <v>63</v>
      </c>
      <c r="AA21" s="100" t="s">
        <v>69</v>
      </c>
      <c r="AB21" s="100"/>
      <c r="AC21" s="100"/>
      <c r="AD21" s="100"/>
      <c r="AE21" s="100" t="s">
        <v>69</v>
      </c>
      <c r="AF21" s="100"/>
      <c r="AG21" s="100" t="s">
        <v>70</v>
      </c>
      <c r="AH21" s="100"/>
      <c r="AI21" s="100"/>
      <c r="AJ21" s="100"/>
      <c r="AK21" s="100" t="s">
        <v>63</v>
      </c>
      <c r="AL21" s="100"/>
      <c r="AM21" s="100" t="s">
        <v>68</v>
      </c>
      <c r="AN21" s="100"/>
      <c r="AO21" s="100" t="s">
        <v>63</v>
      </c>
      <c r="AP21" s="100"/>
      <c r="AQ21" s="100" t="s">
        <v>68</v>
      </c>
      <c r="AR21" s="100"/>
      <c r="AS21" s="100" t="s">
        <v>63</v>
      </c>
      <c r="AT21" s="100"/>
      <c r="AU21" s="100"/>
      <c r="AV21" s="100" t="s">
        <v>63</v>
      </c>
      <c r="AW21" s="100"/>
      <c r="AX21" s="100" t="s">
        <v>68</v>
      </c>
      <c r="AY21" s="100"/>
      <c r="AZ21" s="100"/>
      <c r="BA21" s="100" t="s">
        <v>69</v>
      </c>
      <c r="BB21" s="100"/>
      <c r="BC21" s="100"/>
      <c r="BD21" s="100"/>
      <c r="BE21" s="100" t="s">
        <v>69</v>
      </c>
      <c r="BF21" s="100"/>
      <c r="BG21" s="100"/>
      <c r="BH21" s="100"/>
      <c r="BI21" s="100" t="s">
        <v>63</v>
      </c>
      <c r="BJ21" s="100"/>
      <c r="BK21" s="100"/>
      <c r="BL21" s="100"/>
      <c r="BM21" s="100"/>
      <c r="BN21" s="100" t="s">
        <v>69</v>
      </c>
      <c r="BO21" s="100"/>
      <c r="BP21" s="100"/>
      <c r="BQ21" s="100"/>
      <c r="BR21" s="100" t="s">
        <v>69</v>
      </c>
      <c r="BS21" s="100"/>
      <c r="BT21" s="100"/>
      <c r="BU21" s="100"/>
      <c r="BV21" s="100"/>
      <c r="BW21" s="100" t="s">
        <v>198</v>
      </c>
      <c r="BX21" s="100">
        <v>15561095029</v>
      </c>
      <c r="BY21" s="100" t="s">
        <v>75</v>
      </c>
      <c r="BZ21" s="100" t="s">
        <v>76</v>
      </c>
      <c r="CA21" s="100" t="s">
        <v>63</v>
      </c>
      <c r="CB21" s="100" t="s">
        <v>63</v>
      </c>
      <c r="CC21" s="100" t="s">
        <v>63</v>
      </c>
      <c r="CD21" s="100" t="s">
        <v>63</v>
      </c>
      <c r="CE21" s="100" t="s">
        <v>77</v>
      </c>
      <c r="CF21" s="100"/>
      <c r="CG21" s="100">
        <f t="shared" si="0"/>
        <v>0</v>
      </c>
      <c r="CH21" s="102"/>
    </row>
    <row r="22" s="54" customFormat="1" ht="120" customHeight="1" spans="1:86">
      <c r="A22" s="100">
        <v>17</v>
      </c>
      <c r="B22" s="111" t="s">
        <v>199</v>
      </c>
      <c r="C22" s="100">
        <v>1</v>
      </c>
      <c r="D22" s="100" t="s">
        <v>200</v>
      </c>
      <c r="E22" s="100" t="s">
        <v>201</v>
      </c>
      <c r="F22" s="100" t="s">
        <v>202</v>
      </c>
      <c r="G22" s="100" t="s">
        <v>59</v>
      </c>
      <c r="H22" s="100" t="s">
        <v>60</v>
      </c>
      <c r="I22" s="100" t="s">
        <v>61</v>
      </c>
      <c r="J22" s="100" t="s">
        <v>62</v>
      </c>
      <c r="K22" s="103">
        <v>11.05</v>
      </c>
      <c r="L22" s="103">
        <v>3</v>
      </c>
      <c r="M22" s="104" t="s">
        <v>63</v>
      </c>
      <c r="N22" s="105">
        <v>202602</v>
      </c>
      <c r="O22" s="106">
        <v>2</v>
      </c>
      <c r="P22" s="112">
        <v>202606</v>
      </c>
      <c r="Q22" s="112" t="s">
        <v>63</v>
      </c>
      <c r="R22" s="112"/>
      <c r="S22" s="112" t="s">
        <v>203</v>
      </c>
      <c r="T22" s="116" t="s">
        <v>204</v>
      </c>
      <c r="U22" s="100" t="s">
        <v>67</v>
      </c>
      <c r="V22" s="100" t="s">
        <v>63</v>
      </c>
      <c r="W22" s="100" t="s">
        <v>200</v>
      </c>
      <c r="X22" s="100"/>
      <c r="Y22" s="100" t="s">
        <v>68</v>
      </c>
      <c r="Z22" s="100" t="s">
        <v>63</v>
      </c>
      <c r="AA22" s="100" t="s">
        <v>69</v>
      </c>
      <c r="AB22" s="100">
        <v>20220228</v>
      </c>
      <c r="AC22" s="100"/>
      <c r="AD22" s="100" t="s">
        <v>63</v>
      </c>
      <c r="AE22" s="100" t="s">
        <v>69</v>
      </c>
      <c r="AF22" s="100"/>
      <c r="AG22" s="100" t="s">
        <v>205</v>
      </c>
      <c r="AH22" s="100"/>
      <c r="AI22" s="100"/>
      <c r="AJ22" s="102"/>
      <c r="AK22" s="100" t="s">
        <v>69</v>
      </c>
      <c r="AL22" s="100"/>
      <c r="AM22" s="100"/>
      <c r="AN22" s="100"/>
      <c r="AO22" s="100" t="s">
        <v>63</v>
      </c>
      <c r="AP22" s="100" t="s">
        <v>206</v>
      </c>
      <c r="AQ22" s="100" t="s">
        <v>68</v>
      </c>
      <c r="AR22" s="100" t="s">
        <v>63</v>
      </c>
      <c r="AS22" s="100" t="s">
        <v>63</v>
      </c>
      <c r="AT22" s="100" t="s">
        <v>68</v>
      </c>
      <c r="AU22" s="100"/>
      <c r="AV22" s="100" t="s">
        <v>63</v>
      </c>
      <c r="AW22" s="100"/>
      <c r="AX22" s="100" t="s">
        <v>68</v>
      </c>
      <c r="AY22" s="100" t="s">
        <v>63</v>
      </c>
      <c r="AZ22" s="100" t="s">
        <v>63</v>
      </c>
      <c r="BA22" s="100" t="s">
        <v>63</v>
      </c>
      <c r="BB22" s="100"/>
      <c r="BC22" s="100"/>
      <c r="BD22" s="100"/>
      <c r="BE22" s="100" t="s">
        <v>63</v>
      </c>
      <c r="BF22" s="100">
        <v>20230506</v>
      </c>
      <c r="BG22" s="100"/>
      <c r="BH22" s="100" t="s">
        <v>63</v>
      </c>
      <c r="BI22" s="100" t="s">
        <v>63</v>
      </c>
      <c r="BJ22" s="100" t="s">
        <v>207</v>
      </c>
      <c r="BK22" s="100" t="s">
        <v>68</v>
      </c>
      <c r="BL22" s="100" t="s">
        <v>63</v>
      </c>
      <c r="BM22" s="100" t="s">
        <v>63</v>
      </c>
      <c r="BN22" s="100" t="s">
        <v>63</v>
      </c>
      <c r="BO22" s="100"/>
      <c r="BP22" s="100" t="s">
        <v>73</v>
      </c>
      <c r="BQ22" s="100"/>
      <c r="BR22" s="100" t="s">
        <v>69</v>
      </c>
      <c r="BS22" s="100"/>
      <c r="BT22" s="100"/>
      <c r="BU22" s="100"/>
      <c r="BV22" s="100"/>
      <c r="BW22" s="100" t="s">
        <v>208</v>
      </c>
      <c r="BX22" s="100">
        <v>15847239343</v>
      </c>
      <c r="BY22" s="100" t="s">
        <v>209</v>
      </c>
      <c r="BZ22" s="100" t="s">
        <v>210</v>
      </c>
      <c r="CA22" s="100" t="s">
        <v>99</v>
      </c>
      <c r="CB22" s="100" t="s">
        <v>63</v>
      </c>
      <c r="CC22" s="100" t="s">
        <v>99</v>
      </c>
      <c r="CD22" s="100" t="s">
        <v>99</v>
      </c>
      <c r="CE22" s="100" t="s">
        <v>211</v>
      </c>
      <c r="CF22" s="100"/>
      <c r="CG22" s="100">
        <f t="shared" si="0"/>
        <v>0</v>
      </c>
      <c r="CH22" s="102"/>
    </row>
    <row r="23" s="54" customFormat="1" ht="120" customHeight="1" spans="1:86">
      <c r="A23" s="100">
        <v>18</v>
      </c>
      <c r="B23" s="111" t="s">
        <v>212</v>
      </c>
      <c r="C23" s="100">
        <v>1</v>
      </c>
      <c r="D23" s="100" t="s">
        <v>213</v>
      </c>
      <c r="E23" s="100" t="s">
        <v>214</v>
      </c>
      <c r="F23" s="100" t="s">
        <v>215</v>
      </c>
      <c r="G23" s="100" t="s">
        <v>59</v>
      </c>
      <c r="H23" s="100" t="s">
        <v>60</v>
      </c>
      <c r="I23" s="100" t="s">
        <v>61</v>
      </c>
      <c r="J23" s="100" t="s">
        <v>62</v>
      </c>
      <c r="K23" s="103">
        <v>16.8</v>
      </c>
      <c r="L23" s="103">
        <v>6</v>
      </c>
      <c r="M23" s="104" t="s">
        <v>99</v>
      </c>
      <c r="N23" s="104">
        <v>202606</v>
      </c>
      <c r="O23" s="106">
        <v>2</v>
      </c>
      <c r="P23" s="112">
        <v>202612</v>
      </c>
      <c r="Q23" s="107" t="s">
        <v>64</v>
      </c>
      <c r="R23" s="112"/>
      <c r="S23" s="112" t="s">
        <v>216</v>
      </c>
      <c r="T23" s="116" t="s">
        <v>217</v>
      </c>
      <c r="U23" s="100" t="s">
        <v>67</v>
      </c>
      <c r="V23" s="100" t="s">
        <v>63</v>
      </c>
      <c r="W23" s="100" t="s">
        <v>213</v>
      </c>
      <c r="X23" s="100"/>
      <c r="Y23" s="100" t="s">
        <v>68</v>
      </c>
      <c r="Z23" s="100" t="s">
        <v>63</v>
      </c>
      <c r="AA23" s="100" t="s">
        <v>69</v>
      </c>
      <c r="AB23" s="100"/>
      <c r="AC23" s="100"/>
      <c r="AD23" s="100"/>
      <c r="AE23" s="100" t="s">
        <v>69</v>
      </c>
      <c r="AF23" s="100"/>
      <c r="AG23" s="100" t="s">
        <v>218</v>
      </c>
      <c r="AH23" s="100"/>
      <c r="AI23" s="100"/>
      <c r="AJ23" s="102"/>
      <c r="AK23" s="100" t="s">
        <v>63</v>
      </c>
      <c r="AL23" s="100"/>
      <c r="AM23" s="100" t="s">
        <v>68</v>
      </c>
      <c r="AN23" s="100"/>
      <c r="AO23" s="100" t="s">
        <v>63</v>
      </c>
      <c r="AP23" s="100" t="s">
        <v>219</v>
      </c>
      <c r="AQ23" s="100" t="s">
        <v>68</v>
      </c>
      <c r="AR23" s="100" t="s">
        <v>63</v>
      </c>
      <c r="AS23" s="100" t="s">
        <v>63</v>
      </c>
      <c r="AT23" s="100" t="s">
        <v>68</v>
      </c>
      <c r="AU23" s="100"/>
      <c r="AV23" s="100" t="s">
        <v>69</v>
      </c>
      <c r="AW23" s="100"/>
      <c r="AX23" s="100"/>
      <c r="AY23" s="100" t="s">
        <v>63</v>
      </c>
      <c r="AZ23" s="100" t="s">
        <v>63</v>
      </c>
      <c r="BA23" s="100" t="s">
        <v>69</v>
      </c>
      <c r="BB23" s="100"/>
      <c r="BC23" s="100"/>
      <c r="BD23" s="100"/>
      <c r="BE23" s="100" t="s">
        <v>69</v>
      </c>
      <c r="BF23" s="100"/>
      <c r="BG23" s="100"/>
      <c r="BH23" s="100"/>
      <c r="BI23" s="100" t="s">
        <v>69</v>
      </c>
      <c r="BJ23" s="100"/>
      <c r="BK23" s="100"/>
      <c r="BL23" s="100"/>
      <c r="BM23" s="100"/>
      <c r="BN23" s="100" t="s">
        <v>69</v>
      </c>
      <c r="BO23" s="100"/>
      <c r="BP23" s="100"/>
      <c r="BQ23" s="100"/>
      <c r="BR23" s="100" t="s">
        <v>63</v>
      </c>
      <c r="BS23" s="100"/>
      <c r="BT23" s="100"/>
      <c r="BU23" s="100"/>
      <c r="BV23" s="100"/>
      <c r="BW23" s="100" t="s">
        <v>220</v>
      </c>
      <c r="BX23" s="100">
        <v>18347122510</v>
      </c>
      <c r="BY23" s="100" t="s">
        <v>221</v>
      </c>
      <c r="BZ23" s="100" t="s">
        <v>222</v>
      </c>
      <c r="CA23" s="100" t="s">
        <v>99</v>
      </c>
      <c r="CB23" s="100" t="s">
        <v>99</v>
      </c>
      <c r="CC23" s="100" t="s">
        <v>99</v>
      </c>
      <c r="CD23" s="100" t="s">
        <v>99</v>
      </c>
      <c r="CE23" s="100" t="s">
        <v>99</v>
      </c>
      <c r="CF23" s="100"/>
      <c r="CG23" s="100">
        <f t="shared" si="0"/>
        <v>0</v>
      </c>
      <c r="CH23" s="100"/>
    </row>
    <row r="24" s="54" customFormat="1" ht="120" customHeight="1" spans="1:86">
      <c r="A24" s="100">
        <v>19</v>
      </c>
      <c r="B24" s="111" t="s">
        <v>223</v>
      </c>
      <c r="C24" s="100">
        <v>1</v>
      </c>
      <c r="D24" s="100" t="s">
        <v>224</v>
      </c>
      <c r="E24" s="100" t="s">
        <v>225</v>
      </c>
      <c r="F24" s="100" t="s">
        <v>226</v>
      </c>
      <c r="G24" s="100" t="s">
        <v>59</v>
      </c>
      <c r="H24" s="100" t="s">
        <v>60</v>
      </c>
      <c r="I24" s="100" t="s">
        <v>61</v>
      </c>
      <c r="J24" s="100" t="s">
        <v>62</v>
      </c>
      <c r="K24" s="103">
        <v>5</v>
      </c>
      <c r="L24" s="103">
        <v>2</v>
      </c>
      <c r="M24" s="104" t="s">
        <v>63</v>
      </c>
      <c r="N24" s="105">
        <v>202603</v>
      </c>
      <c r="O24" s="106">
        <v>2.9978</v>
      </c>
      <c r="P24" s="112">
        <v>202612</v>
      </c>
      <c r="Q24" s="112" t="s">
        <v>63</v>
      </c>
      <c r="R24" s="112"/>
      <c r="S24" s="113">
        <v>670687868001</v>
      </c>
      <c r="T24" s="116" t="s">
        <v>227</v>
      </c>
      <c r="U24" s="100" t="s">
        <v>67</v>
      </c>
      <c r="V24" s="100" t="s">
        <v>63</v>
      </c>
      <c r="W24" s="100" t="s">
        <v>224</v>
      </c>
      <c r="X24" s="100"/>
      <c r="Y24" s="100" t="s">
        <v>68</v>
      </c>
      <c r="Z24" s="100" t="s">
        <v>63</v>
      </c>
      <c r="AA24" s="100" t="s">
        <v>69</v>
      </c>
      <c r="AB24" s="100"/>
      <c r="AC24" s="100"/>
      <c r="AD24" s="100"/>
      <c r="AE24" s="100" t="s">
        <v>63</v>
      </c>
      <c r="AF24" s="100" t="s">
        <v>228</v>
      </c>
      <c r="AG24" s="100" t="s">
        <v>218</v>
      </c>
      <c r="AH24" s="100" t="s">
        <v>228</v>
      </c>
      <c r="AI24" s="100" t="s">
        <v>68</v>
      </c>
      <c r="AJ24" s="102" t="s">
        <v>63</v>
      </c>
      <c r="AK24" s="100" t="s">
        <v>63</v>
      </c>
      <c r="AL24" s="100"/>
      <c r="AM24" s="100"/>
      <c r="AN24" s="100"/>
      <c r="AO24" s="100" t="s">
        <v>63</v>
      </c>
      <c r="AP24" s="100" t="s">
        <v>229</v>
      </c>
      <c r="AQ24" s="100" t="s">
        <v>68</v>
      </c>
      <c r="AR24" s="100" t="s">
        <v>63</v>
      </c>
      <c r="AS24" s="100" t="s">
        <v>69</v>
      </c>
      <c r="AT24" s="100"/>
      <c r="AU24" s="100"/>
      <c r="AV24" s="100" t="s">
        <v>69</v>
      </c>
      <c r="AW24" s="100"/>
      <c r="AX24" s="100"/>
      <c r="AY24" s="100"/>
      <c r="AZ24" s="100"/>
      <c r="BA24" s="100" t="s">
        <v>69</v>
      </c>
      <c r="BB24" s="100"/>
      <c r="BC24" s="100"/>
      <c r="BD24" s="100"/>
      <c r="BE24" s="100" t="s">
        <v>69</v>
      </c>
      <c r="BF24" s="100"/>
      <c r="BG24" s="100"/>
      <c r="BH24" s="100"/>
      <c r="BI24" s="100" t="s">
        <v>69</v>
      </c>
      <c r="BJ24" s="100"/>
      <c r="BK24" s="100"/>
      <c r="BL24" s="100"/>
      <c r="BM24" s="100"/>
      <c r="BN24" s="100" t="s">
        <v>69</v>
      </c>
      <c r="BO24" s="100"/>
      <c r="BP24" s="100"/>
      <c r="BQ24" s="100"/>
      <c r="BR24" s="100" t="s">
        <v>63</v>
      </c>
      <c r="BS24" s="100" t="s">
        <v>230</v>
      </c>
      <c r="BT24" s="100" t="s">
        <v>231</v>
      </c>
      <c r="BU24" s="100"/>
      <c r="BV24" s="100"/>
      <c r="BW24" s="100" t="s">
        <v>232</v>
      </c>
      <c r="BX24" s="100" t="s">
        <v>233</v>
      </c>
      <c r="BY24" s="100" t="s">
        <v>221</v>
      </c>
      <c r="BZ24" s="100" t="s">
        <v>222</v>
      </c>
      <c r="CA24" s="100" t="s">
        <v>99</v>
      </c>
      <c r="CB24" s="100" t="s">
        <v>99</v>
      </c>
      <c r="CC24" s="100" t="s">
        <v>99</v>
      </c>
      <c r="CD24" s="100" t="s">
        <v>99</v>
      </c>
      <c r="CE24" s="100" t="s">
        <v>99</v>
      </c>
      <c r="CF24" s="100"/>
      <c r="CG24" s="100">
        <f t="shared" si="0"/>
        <v>0</v>
      </c>
      <c r="CH24" s="102"/>
    </row>
    <row r="25" s="54" customFormat="1" ht="120" customHeight="1" spans="1:86">
      <c r="A25" s="100">
        <v>20</v>
      </c>
      <c r="B25" s="111" t="s">
        <v>234</v>
      </c>
      <c r="C25" s="100">
        <v>1</v>
      </c>
      <c r="D25" s="100" t="s">
        <v>235</v>
      </c>
      <c r="E25" s="100" t="s">
        <v>236</v>
      </c>
      <c r="F25" s="100" t="s">
        <v>237</v>
      </c>
      <c r="G25" s="100" t="s">
        <v>238</v>
      </c>
      <c r="H25" s="100" t="s">
        <v>60</v>
      </c>
      <c r="I25" s="100" t="s">
        <v>61</v>
      </c>
      <c r="J25" s="100" t="s">
        <v>62</v>
      </c>
      <c r="K25" s="103">
        <v>5</v>
      </c>
      <c r="L25" s="103">
        <v>2.3</v>
      </c>
      <c r="M25" s="104" t="s">
        <v>63</v>
      </c>
      <c r="N25" s="105">
        <v>202602</v>
      </c>
      <c r="O25" s="106">
        <v>1.6</v>
      </c>
      <c r="P25" s="112">
        <v>202610</v>
      </c>
      <c r="Q25" s="107" t="s">
        <v>64</v>
      </c>
      <c r="R25" s="112"/>
      <c r="S25" s="113">
        <v>4.60142456150271e+17</v>
      </c>
      <c r="T25" s="104" t="s">
        <v>239</v>
      </c>
      <c r="U25" s="100" t="s">
        <v>240</v>
      </c>
      <c r="V25" s="100" t="s">
        <v>63</v>
      </c>
      <c r="W25" s="100" t="s">
        <v>235</v>
      </c>
      <c r="X25" s="100"/>
      <c r="Y25" s="100" t="s">
        <v>68</v>
      </c>
      <c r="Z25" s="100" t="s">
        <v>63</v>
      </c>
      <c r="AA25" s="100" t="s">
        <v>69</v>
      </c>
      <c r="AB25" s="100"/>
      <c r="AC25" s="100"/>
      <c r="AD25" s="100"/>
      <c r="AE25" s="100" t="s">
        <v>69</v>
      </c>
      <c r="AF25" s="100"/>
      <c r="AG25" s="100" t="s">
        <v>190</v>
      </c>
      <c r="AH25" s="100"/>
      <c r="AI25" s="100"/>
      <c r="AJ25" s="100"/>
      <c r="AK25" s="100" t="s">
        <v>69</v>
      </c>
      <c r="AL25" s="100"/>
      <c r="AM25" s="100"/>
      <c r="AN25" s="100"/>
      <c r="AO25" s="100" t="s">
        <v>69</v>
      </c>
      <c r="AP25" s="100"/>
      <c r="AQ25" s="100"/>
      <c r="AR25" s="100"/>
      <c r="AS25" s="100" t="s">
        <v>69</v>
      </c>
      <c r="AT25" s="100"/>
      <c r="AU25" s="100"/>
      <c r="AV25" s="100" t="s">
        <v>69</v>
      </c>
      <c r="AW25" s="100"/>
      <c r="AX25" s="100"/>
      <c r="AY25" s="100"/>
      <c r="AZ25" s="100"/>
      <c r="BA25" s="100" t="s">
        <v>69</v>
      </c>
      <c r="BB25" s="100"/>
      <c r="BC25" s="100"/>
      <c r="BD25" s="100"/>
      <c r="BE25" s="100" t="s">
        <v>69</v>
      </c>
      <c r="BF25" s="100"/>
      <c r="BG25" s="100"/>
      <c r="BH25" s="100"/>
      <c r="BI25" s="100" t="s">
        <v>69</v>
      </c>
      <c r="BJ25" s="100"/>
      <c r="BK25" s="100"/>
      <c r="BL25" s="100"/>
      <c r="BM25" s="100"/>
      <c r="BN25" s="100" t="s">
        <v>69</v>
      </c>
      <c r="BO25" s="100"/>
      <c r="BP25" s="100"/>
      <c r="BQ25" s="100"/>
      <c r="BR25" s="100" t="s">
        <v>69</v>
      </c>
      <c r="BS25" s="100"/>
      <c r="BT25" s="100"/>
      <c r="BU25" s="100"/>
      <c r="BV25" s="100"/>
      <c r="BW25" s="100"/>
      <c r="BX25" s="100"/>
      <c r="BY25" s="100" t="s">
        <v>221</v>
      </c>
      <c r="BZ25" s="100" t="s">
        <v>241</v>
      </c>
      <c r="CA25" s="100" t="s">
        <v>99</v>
      </c>
      <c r="CB25" s="100" t="s">
        <v>63</v>
      </c>
      <c r="CC25" s="100" t="s">
        <v>99</v>
      </c>
      <c r="CD25" s="100" t="s">
        <v>99</v>
      </c>
      <c r="CE25" s="100" t="s">
        <v>242</v>
      </c>
      <c r="CF25" s="100"/>
      <c r="CG25" s="100">
        <f t="shared" si="0"/>
        <v>0</v>
      </c>
      <c r="CH25" s="100"/>
    </row>
    <row r="26" s="54" customFormat="1" ht="120" customHeight="1" spans="1:86">
      <c r="A26" s="100">
        <v>21</v>
      </c>
      <c r="B26" s="111" t="s">
        <v>243</v>
      </c>
      <c r="C26" s="100">
        <v>1</v>
      </c>
      <c r="D26" s="100" t="s">
        <v>244</v>
      </c>
      <c r="E26" s="117" t="s">
        <v>245</v>
      </c>
      <c r="F26" s="100" t="s">
        <v>246</v>
      </c>
      <c r="G26" s="100" t="s">
        <v>59</v>
      </c>
      <c r="H26" s="100" t="s">
        <v>60</v>
      </c>
      <c r="I26" s="100" t="s">
        <v>61</v>
      </c>
      <c r="J26" s="100" t="s">
        <v>247</v>
      </c>
      <c r="K26" s="103">
        <v>3.71</v>
      </c>
      <c r="L26" s="103">
        <v>3.71</v>
      </c>
      <c r="M26" s="104" t="s">
        <v>63</v>
      </c>
      <c r="N26" s="104">
        <v>202604</v>
      </c>
      <c r="O26" s="106">
        <v>1.7</v>
      </c>
      <c r="P26" s="112">
        <v>202612</v>
      </c>
      <c r="Q26" s="112" t="s">
        <v>63</v>
      </c>
      <c r="R26" s="112"/>
      <c r="S26" s="113" t="s">
        <v>248</v>
      </c>
      <c r="T26" s="116" t="s">
        <v>249</v>
      </c>
      <c r="U26" s="100" t="s">
        <v>67</v>
      </c>
      <c r="V26" s="100" t="s">
        <v>63</v>
      </c>
      <c r="W26" s="100" t="s">
        <v>244</v>
      </c>
      <c r="X26" s="100"/>
      <c r="Y26" s="100" t="s">
        <v>68</v>
      </c>
      <c r="Z26" s="100" t="s">
        <v>63</v>
      </c>
      <c r="AA26" s="100" t="s">
        <v>69</v>
      </c>
      <c r="AB26" s="100"/>
      <c r="AC26" s="100"/>
      <c r="AD26" s="100"/>
      <c r="AE26" s="100" t="s">
        <v>69</v>
      </c>
      <c r="AF26" s="100"/>
      <c r="AG26" s="100"/>
      <c r="AH26" s="100"/>
      <c r="AI26" s="100"/>
      <c r="AJ26" s="100"/>
      <c r="AK26" s="100" t="s">
        <v>69</v>
      </c>
      <c r="AL26" s="100"/>
      <c r="AM26" s="100"/>
      <c r="AN26" s="100"/>
      <c r="AO26" s="100" t="s">
        <v>69</v>
      </c>
      <c r="AP26" s="100"/>
      <c r="AQ26" s="100"/>
      <c r="AR26" s="100"/>
      <c r="AS26" s="100" t="s">
        <v>69</v>
      </c>
      <c r="AT26" s="100"/>
      <c r="AU26" s="100"/>
      <c r="AV26" s="100" t="s">
        <v>69</v>
      </c>
      <c r="AW26" s="100"/>
      <c r="AX26" s="100"/>
      <c r="AY26" s="100"/>
      <c r="AZ26" s="100"/>
      <c r="BA26" s="100" t="s">
        <v>69</v>
      </c>
      <c r="BB26" s="100"/>
      <c r="BC26" s="100"/>
      <c r="BD26" s="100"/>
      <c r="BE26" s="100" t="s">
        <v>69</v>
      </c>
      <c r="BF26" s="100"/>
      <c r="BG26" s="100"/>
      <c r="BH26" s="100"/>
      <c r="BI26" s="100" t="s">
        <v>69</v>
      </c>
      <c r="BJ26" s="100"/>
      <c r="BK26" s="100"/>
      <c r="BL26" s="100"/>
      <c r="BM26" s="100"/>
      <c r="BN26" s="100" t="s">
        <v>69</v>
      </c>
      <c r="BO26" s="100"/>
      <c r="BP26" s="100"/>
      <c r="BQ26" s="100"/>
      <c r="BR26" s="100" t="s">
        <v>69</v>
      </c>
      <c r="BS26" s="100"/>
      <c r="BT26" s="100"/>
      <c r="BU26" s="100"/>
      <c r="BV26" s="100"/>
      <c r="BW26" s="100" t="s">
        <v>107</v>
      </c>
      <c r="BX26" s="100">
        <v>18959497889</v>
      </c>
      <c r="BY26" s="100" t="s">
        <v>75</v>
      </c>
      <c r="BZ26" s="100" t="s">
        <v>76</v>
      </c>
      <c r="CA26" s="100" t="s">
        <v>99</v>
      </c>
      <c r="CB26" s="100" t="s">
        <v>63</v>
      </c>
      <c r="CC26" s="100" t="s">
        <v>63</v>
      </c>
      <c r="CD26" s="100" t="s">
        <v>63</v>
      </c>
      <c r="CE26" s="100" t="s">
        <v>77</v>
      </c>
      <c r="CF26" s="100"/>
      <c r="CG26" s="100">
        <f t="shared" si="0"/>
        <v>0</v>
      </c>
      <c r="CH26" s="102"/>
    </row>
    <row r="27" s="54" customFormat="1" ht="120" customHeight="1" spans="1:86">
      <c r="A27" s="100">
        <v>22</v>
      </c>
      <c r="B27" s="111" t="s">
        <v>250</v>
      </c>
      <c r="C27" s="100">
        <v>1</v>
      </c>
      <c r="D27" s="100" t="s">
        <v>251</v>
      </c>
      <c r="E27" s="117" t="s">
        <v>252</v>
      </c>
      <c r="F27" s="100" t="s">
        <v>253</v>
      </c>
      <c r="G27" s="100" t="s">
        <v>59</v>
      </c>
      <c r="H27" s="100" t="s">
        <v>60</v>
      </c>
      <c r="I27" s="100" t="s">
        <v>61</v>
      </c>
      <c r="J27" s="100" t="s">
        <v>247</v>
      </c>
      <c r="K27" s="103">
        <v>10</v>
      </c>
      <c r="L27" s="103">
        <v>5.5</v>
      </c>
      <c r="M27" s="104" t="s">
        <v>63</v>
      </c>
      <c r="N27" s="104">
        <v>202602</v>
      </c>
      <c r="O27" s="106">
        <v>3</v>
      </c>
      <c r="P27" s="112">
        <v>202706</v>
      </c>
      <c r="Q27" s="112" t="s">
        <v>99</v>
      </c>
      <c r="R27" s="112"/>
      <c r="S27" s="113">
        <v>5.75695288150271e+17</v>
      </c>
      <c r="T27" s="116" t="s">
        <v>254</v>
      </c>
      <c r="U27" s="100" t="s">
        <v>67</v>
      </c>
      <c r="V27" s="100" t="s">
        <v>63</v>
      </c>
      <c r="W27" s="100" t="s">
        <v>251</v>
      </c>
      <c r="X27" s="100"/>
      <c r="Y27" s="100" t="s">
        <v>68</v>
      </c>
      <c r="Z27" s="100" t="s">
        <v>63</v>
      </c>
      <c r="AA27" s="100" t="s">
        <v>69</v>
      </c>
      <c r="AB27" s="100"/>
      <c r="AC27" s="100"/>
      <c r="AD27" s="100"/>
      <c r="AE27" s="100" t="s">
        <v>69</v>
      </c>
      <c r="AF27" s="100"/>
      <c r="AG27" s="100"/>
      <c r="AH27" s="100"/>
      <c r="AI27" s="100"/>
      <c r="AJ27" s="100"/>
      <c r="AK27" s="100" t="s">
        <v>63</v>
      </c>
      <c r="AL27" s="100"/>
      <c r="AM27" s="100" t="s">
        <v>231</v>
      </c>
      <c r="AN27" s="100"/>
      <c r="AO27" s="100" t="s">
        <v>63</v>
      </c>
      <c r="AP27" s="100"/>
      <c r="AQ27" s="100" t="s">
        <v>231</v>
      </c>
      <c r="AR27" s="100"/>
      <c r="AS27" s="100" t="s">
        <v>63</v>
      </c>
      <c r="AT27" s="100" t="s">
        <v>68</v>
      </c>
      <c r="AU27" s="100"/>
      <c r="AV27" s="100" t="s">
        <v>69</v>
      </c>
      <c r="AW27" s="100"/>
      <c r="AX27" s="100" t="s">
        <v>68</v>
      </c>
      <c r="AY27" s="100"/>
      <c r="AZ27" s="100"/>
      <c r="BA27" s="100" t="s">
        <v>69</v>
      </c>
      <c r="BB27" s="100"/>
      <c r="BC27" s="100"/>
      <c r="BD27" s="100"/>
      <c r="BE27" s="100" t="s">
        <v>69</v>
      </c>
      <c r="BF27" s="100"/>
      <c r="BG27" s="100"/>
      <c r="BH27" s="100"/>
      <c r="BI27" s="100" t="s">
        <v>69</v>
      </c>
      <c r="BJ27" s="100"/>
      <c r="BK27" s="100"/>
      <c r="BL27" s="100"/>
      <c r="BM27" s="100"/>
      <c r="BN27" s="100" t="s">
        <v>69</v>
      </c>
      <c r="BO27" s="100"/>
      <c r="BP27" s="100"/>
      <c r="BQ27" s="100"/>
      <c r="BR27" s="100" t="s">
        <v>69</v>
      </c>
      <c r="BS27" s="100"/>
      <c r="BT27" s="100"/>
      <c r="BU27" s="100"/>
      <c r="BV27" s="100"/>
      <c r="BW27" s="100"/>
      <c r="BX27" s="100"/>
      <c r="BY27" s="100" t="s">
        <v>75</v>
      </c>
      <c r="BZ27" s="100" t="s">
        <v>76</v>
      </c>
      <c r="CA27" s="100" t="s">
        <v>63</v>
      </c>
      <c r="CB27" s="100" t="s">
        <v>63</v>
      </c>
      <c r="CC27" s="100" t="s">
        <v>63</v>
      </c>
      <c r="CD27" s="100" t="s">
        <v>63</v>
      </c>
      <c r="CE27" s="100" t="s">
        <v>77</v>
      </c>
      <c r="CF27" s="100"/>
      <c r="CG27" s="100">
        <f t="shared" si="0"/>
        <v>0</v>
      </c>
      <c r="CH27" s="102"/>
    </row>
    <row r="28" s="54" customFormat="1" ht="120" customHeight="1" spans="1:86">
      <c r="A28" s="100">
        <v>23</v>
      </c>
      <c r="B28" s="111" t="s">
        <v>255</v>
      </c>
      <c r="C28" s="100">
        <v>1</v>
      </c>
      <c r="D28" s="100"/>
      <c r="E28" s="117" t="s">
        <v>256</v>
      </c>
      <c r="F28" s="100" t="s">
        <v>257</v>
      </c>
      <c r="G28" s="100" t="s">
        <v>59</v>
      </c>
      <c r="H28" s="100" t="s">
        <v>60</v>
      </c>
      <c r="I28" s="100" t="s">
        <v>61</v>
      </c>
      <c r="J28" s="100" t="s">
        <v>247</v>
      </c>
      <c r="K28" s="103">
        <v>10</v>
      </c>
      <c r="L28" s="103">
        <v>2</v>
      </c>
      <c r="M28" s="104" t="s">
        <v>99</v>
      </c>
      <c r="N28" s="104">
        <v>202607</v>
      </c>
      <c r="O28" s="106">
        <v>0.6</v>
      </c>
      <c r="P28" s="112">
        <v>202712</v>
      </c>
      <c r="Q28" s="112" t="s">
        <v>99</v>
      </c>
      <c r="R28" s="112"/>
      <c r="S28" s="112"/>
      <c r="T28" s="104" t="s">
        <v>258</v>
      </c>
      <c r="U28" s="100" t="s">
        <v>259</v>
      </c>
      <c r="V28" s="100" t="s">
        <v>99</v>
      </c>
      <c r="W28" s="100"/>
      <c r="X28" s="100"/>
      <c r="Y28" s="100" t="s">
        <v>68</v>
      </c>
      <c r="Z28" s="100"/>
      <c r="AA28" s="100" t="s">
        <v>69</v>
      </c>
      <c r="AB28" s="100"/>
      <c r="AC28" s="100"/>
      <c r="AD28" s="100"/>
      <c r="AE28" s="100" t="s">
        <v>69</v>
      </c>
      <c r="AF28" s="100"/>
      <c r="AG28" s="100" t="s">
        <v>260</v>
      </c>
      <c r="AH28" s="100"/>
      <c r="AI28" s="100"/>
      <c r="AJ28" s="100"/>
      <c r="AK28" s="100" t="s">
        <v>69</v>
      </c>
      <c r="AL28" s="100"/>
      <c r="AM28" s="100"/>
      <c r="AN28" s="100"/>
      <c r="AO28" s="100" t="s">
        <v>69</v>
      </c>
      <c r="AP28" s="100"/>
      <c r="AQ28" s="100"/>
      <c r="AR28" s="100"/>
      <c r="AS28" s="100" t="s">
        <v>69</v>
      </c>
      <c r="AT28" s="100"/>
      <c r="AU28" s="100"/>
      <c r="AV28" s="100" t="s">
        <v>69</v>
      </c>
      <c r="AW28" s="100"/>
      <c r="AX28" s="100"/>
      <c r="AY28" s="100"/>
      <c r="AZ28" s="100"/>
      <c r="BA28" s="100" t="s">
        <v>69</v>
      </c>
      <c r="BB28" s="100"/>
      <c r="BC28" s="100"/>
      <c r="BD28" s="100"/>
      <c r="BE28" s="100" t="s">
        <v>69</v>
      </c>
      <c r="BF28" s="100"/>
      <c r="BG28" s="100"/>
      <c r="BH28" s="100"/>
      <c r="BI28" s="100" t="s">
        <v>69</v>
      </c>
      <c r="BJ28" s="100"/>
      <c r="BK28" s="100" t="s">
        <v>68</v>
      </c>
      <c r="BL28" s="100"/>
      <c r="BM28" s="100"/>
      <c r="BN28" s="100" t="s">
        <v>69</v>
      </c>
      <c r="BO28" s="100"/>
      <c r="BP28" s="100"/>
      <c r="BQ28" s="100"/>
      <c r="BR28" s="100" t="s">
        <v>69</v>
      </c>
      <c r="BS28" s="100"/>
      <c r="BT28" s="100"/>
      <c r="BU28" s="100"/>
      <c r="BV28" s="100"/>
      <c r="BW28" s="100"/>
      <c r="BX28" s="100"/>
      <c r="BY28" s="100" t="s">
        <v>75</v>
      </c>
      <c r="BZ28" s="100" t="s">
        <v>76</v>
      </c>
      <c r="CA28" s="100" t="s">
        <v>63</v>
      </c>
      <c r="CB28" s="100" t="s">
        <v>63</v>
      </c>
      <c r="CC28" s="100" t="s">
        <v>63</v>
      </c>
      <c r="CD28" s="100" t="s">
        <v>63</v>
      </c>
      <c r="CE28" s="100" t="s">
        <v>77</v>
      </c>
      <c r="CF28" s="100"/>
      <c r="CG28" s="100">
        <f t="shared" si="0"/>
        <v>1</v>
      </c>
      <c r="CH28" s="102"/>
    </row>
    <row r="29" s="54" customFormat="1" ht="120" customHeight="1" spans="1:86">
      <c r="A29" s="100">
        <v>24</v>
      </c>
      <c r="B29" s="111" t="s">
        <v>261</v>
      </c>
      <c r="C29" s="100">
        <v>1</v>
      </c>
      <c r="D29" s="100" t="s">
        <v>262</v>
      </c>
      <c r="E29" s="100" t="s">
        <v>263</v>
      </c>
      <c r="F29" s="118" t="s">
        <v>264</v>
      </c>
      <c r="G29" s="100" t="s">
        <v>59</v>
      </c>
      <c r="H29" s="100" t="s">
        <v>60</v>
      </c>
      <c r="I29" s="100" t="s">
        <v>61</v>
      </c>
      <c r="J29" s="100" t="s">
        <v>247</v>
      </c>
      <c r="K29" s="103">
        <v>8.5</v>
      </c>
      <c r="L29" s="103">
        <v>6</v>
      </c>
      <c r="M29" s="104" t="s">
        <v>63</v>
      </c>
      <c r="N29" s="104">
        <v>202603</v>
      </c>
      <c r="O29" s="106">
        <v>3.5</v>
      </c>
      <c r="P29" s="112">
        <v>202912</v>
      </c>
      <c r="Q29" s="112" t="s">
        <v>63</v>
      </c>
      <c r="R29" s="112"/>
      <c r="S29" s="112" t="s">
        <v>265</v>
      </c>
      <c r="T29" s="116" t="s">
        <v>266</v>
      </c>
      <c r="U29" s="100" t="s">
        <v>67</v>
      </c>
      <c r="V29" s="100" t="s">
        <v>63</v>
      </c>
      <c r="W29" s="100" t="s">
        <v>262</v>
      </c>
      <c r="X29" s="100"/>
      <c r="Y29" s="100" t="s">
        <v>68</v>
      </c>
      <c r="Z29" s="100" t="s">
        <v>63</v>
      </c>
      <c r="AA29" s="100" t="s">
        <v>69</v>
      </c>
      <c r="AB29" s="100"/>
      <c r="AC29" s="100"/>
      <c r="AD29" s="100"/>
      <c r="AE29" s="100" t="s">
        <v>63</v>
      </c>
      <c r="AF29" s="100"/>
      <c r="AG29" s="100"/>
      <c r="AH29" s="100"/>
      <c r="AI29" s="100" t="s">
        <v>68</v>
      </c>
      <c r="AJ29" s="100"/>
      <c r="AK29" s="100" t="s">
        <v>63</v>
      </c>
      <c r="AL29" s="100"/>
      <c r="AM29" s="100" t="s">
        <v>231</v>
      </c>
      <c r="AN29" s="100"/>
      <c r="AO29" s="100" t="s">
        <v>63</v>
      </c>
      <c r="AP29" s="100"/>
      <c r="AQ29" s="100" t="s">
        <v>231</v>
      </c>
      <c r="AR29" s="100"/>
      <c r="AS29" s="100" t="s">
        <v>69</v>
      </c>
      <c r="AT29" s="100"/>
      <c r="AU29" s="100"/>
      <c r="AV29" s="100" t="s">
        <v>63</v>
      </c>
      <c r="AW29" s="100"/>
      <c r="AX29" s="100" t="s">
        <v>68</v>
      </c>
      <c r="AY29" s="100"/>
      <c r="AZ29" s="100"/>
      <c r="BA29" s="100" t="s">
        <v>69</v>
      </c>
      <c r="BB29" s="100"/>
      <c r="BC29" s="100"/>
      <c r="BD29" s="100"/>
      <c r="BE29" s="100" t="s">
        <v>69</v>
      </c>
      <c r="BF29" s="100"/>
      <c r="BG29" s="100"/>
      <c r="BH29" s="100"/>
      <c r="BI29" s="100" t="s">
        <v>69</v>
      </c>
      <c r="BJ29" s="100"/>
      <c r="BK29" s="100"/>
      <c r="BL29" s="100"/>
      <c r="BM29" s="100"/>
      <c r="BN29" s="100" t="s">
        <v>69</v>
      </c>
      <c r="BO29" s="100"/>
      <c r="BP29" s="100"/>
      <c r="BQ29" s="100"/>
      <c r="BR29" s="100" t="s">
        <v>69</v>
      </c>
      <c r="BS29" s="100"/>
      <c r="BT29" s="100"/>
      <c r="BU29" s="100"/>
      <c r="BV29" s="100"/>
      <c r="BW29" s="100"/>
      <c r="BX29" s="100"/>
      <c r="BY29" s="100" t="s">
        <v>75</v>
      </c>
      <c r="BZ29" s="100" t="s">
        <v>76</v>
      </c>
      <c r="CA29" s="100" t="s">
        <v>63</v>
      </c>
      <c r="CB29" s="100" t="s">
        <v>63</v>
      </c>
      <c r="CC29" s="100" t="s">
        <v>63</v>
      </c>
      <c r="CD29" s="100" t="s">
        <v>63</v>
      </c>
      <c r="CE29" s="100" t="s">
        <v>77</v>
      </c>
      <c r="CF29" s="100"/>
      <c r="CG29" s="100">
        <f t="shared" si="0"/>
        <v>0</v>
      </c>
      <c r="CH29" s="102"/>
    </row>
    <row r="30" s="54" customFormat="1" ht="120" customHeight="1" spans="1:86">
      <c r="A30" s="100">
        <v>25</v>
      </c>
      <c r="B30" s="111" t="s">
        <v>267</v>
      </c>
      <c r="C30" s="100">
        <v>1</v>
      </c>
      <c r="D30" s="100" t="s">
        <v>268</v>
      </c>
      <c r="E30" s="117" t="s">
        <v>269</v>
      </c>
      <c r="F30" s="100" t="s">
        <v>270</v>
      </c>
      <c r="G30" s="100" t="s">
        <v>59</v>
      </c>
      <c r="H30" s="100" t="s">
        <v>60</v>
      </c>
      <c r="I30" s="100" t="s">
        <v>61</v>
      </c>
      <c r="J30" s="100" t="s">
        <v>247</v>
      </c>
      <c r="K30" s="103">
        <v>7</v>
      </c>
      <c r="L30" s="103">
        <v>3.5</v>
      </c>
      <c r="M30" s="104" t="s">
        <v>63</v>
      </c>
      <c r="N30" s="104">
        <v>202604</v>
      </c>
      <c r="O30" s="106">
        <v>1</v>
      </c>
      <c r="P30" s="112">
        <v>203001</v>
      </c>
      <c r="Q30" s="112" t="s">
        <v>99</v>
      </c>
      <c r="R30" s="112"/>
      <c r="S30" s="112"/>
      <c r="T30" s="104" t="s">
        <v>271</v>
      </c>
      <c r="U30" s="100" t="s">
        <v>67</v>
      </c>
      <c r="V30" s="100" t="s">
        <v>63</v>
      </c>
      <c r="W30" s="100" t="s">
        <v>268</v>
      </c>
      <c r="X30" s="100"/>
      <c r="Y30" s="100" t="s">
        <v>68</v>
      </c>
      <c r="Z30" s="100" t="s">
        <v>63</v>
      </c>
      <c r="AA30" s="100" t="s">
        <v>69</v>
      </c>
      <c r="AB30" s="100"/>
      <c r="AC30" s="100"/>
      <c r="AD30" s="100"/>
      <c r="AE30" s="100" t="s">
        <v>69</v>
      </c>
      <c r="AF30" s="100"/>
      <c r="AG30" s="100"/>
      <c r="AH30" s="100"/>
      <c r="AI30" s="100"/>
      <c r="AJ30" s="100"/>
      <c r="AK30" s="100" t="s">
        <v>69</v>
      </c>
      <c r="AL30" s="100"/>
      <c r="AM30" s="100"/>
      <c r="AN30" s="100"/>
      <c r="AO30" s="100" t="s">
        <v>69</v>
      </c>
      <c r="AP30" s="100"/>
      <c r="AQ30" s="100"/>
      <c r="AR30" s="100"/>
      <c r="AS30" s="100" t="s">
        <v>69</v>
      </c>
      <c r="AT30" s="100"/>
      <c r="AU30" s="100"/>
      <c r="AV30" s="100" t="s">
        <v>69</v>
      </c>
      <c r="AW30" s="100"/>
      <c r="AX30" s="100"/>
      <c r="AY30" s="100"/>
      <c r="AZ30" s="100"/>
      <c r="BA30" s="100" t="s">
        <v>69</v>
      </c>
      <c r="BB30" s="100"/>
      <c r="BC30" s="100"/>
      <c r="BD30" s="100"/>
      <c r="BE30" s="100" t="s">
        <v>69</v>
      </c>
      <c r="BF30" s="100"/>
      <c r="BG30" s="100"/>
      <c r="BH30" s="100"/>
      <c r="BI30" s="100" t="s">
        <v>69</v>
      </c>
      <c r="BJ30" s="100"/>
      <c r="BK30" s="100"/>
      <c r="BL30" s="100"/>
      <c r="BM30" s="100"/>
      <c r="BN30" s="100" t="s">
        <v>69</v>
      </c>
      <c r="BO30" s="100"/>
      <c r="BP30" s="100"/>
      <c r="BQ30" s="100"/>
      <c r="BR30" s="100" t="s">
        <v>69</v>
      </c>
      <c r="BS30" s="100"/>
      <c r="BT30" s="100"/>
      <c r="BU30" s="100"/>
      <c r="BV30" s="100"/>
      <c r="BW30" s="100"/>
      <c r="BX30" s="100"/>
      <c r="BY30" s="100" t="s">
        <v>272</v>
      </c>
      <c r="BZ30" s="100" t="s">
        <v>273</v>
      </c>
      <c r="CA30" s="100" t="s">
        <v>99</v>
      </c>
      <c r="CB30" s="100" t="s">
        <v>63</v>
      </c>
      <c r="CC30" s="100" t="s">
        <v>63</v>
      </c>
      <c r="CD30" s="100" t="s">
        <v>63</v>
      </c>
      <c r="CE30" s="100" t="s">
        <v>274</v>
      </c>
      <c r="CF30" s="100"/>
      <c r="CG30" s="100">
        <f t="shared" si="0"/>
        <v>0</v>
      </c>
      <c r="CH30" s="102"/>
    </row>
    <row r="31" s="54" customFormat="1" ht="120" customHeight="1" spans="1:86">
      <c r="A31" s="100">
        <v>26</v>
      </c>
      <c r="B31" s="111" t="s">
        <v>275</v>
      </c>
      <c r="C31" s="100">
        <v>1</v>
      </c>
      <c r="D31" s="100" t="s">
        <v>276</v>
      </c>
      <c r="E31" s="100" t="s">
        <v>277</v>
      </c>
      <c r="F31" s="100" t="s">
        <v>278</v>
      </c>
      <c r="G31" s="100" t="s">
        <v>59</v>
      </c>
      <c r="H31" s="100" t="s">
        <v>60</v>
      </c>
      <c r="I31" s="100" t="s">
        <v>61</v>
      </c>
      <c r="J31" s="100" t="s">
        <v>247</v>
      </c>
      <c r="K31" s="103">
        <v>5</v>
      </c>
      <c r="L31" s="103">
        <v>5</v>
      </c>
      <c r="M31" s="104" t="s">
        <v>63</v>
      </c>
      <c r="N31" s="104">
        <v>202604</v>
      </c>
      <c r="O31" s="106">
        <v>1</v>
      </c>
      <c r="P31" s="112">
        <v>202712</v>
      </c>
      <c r="Q31" s="112" t="s">
        <v>99</v>
      </c>
      <c r="R31" s="112"/>
      <c r="S31" s="112"/>
      <c r="T31" s="104" t="s">
        <v>279</v>
      </c>
      <c r="U31" s="100" t="s">
        <v>67</v>
      </c>
      <c r="V31" s="100" t="s">
        <v>63</v>
      </c>
      <c r="W31" s="100" t="s">
        <v>276</v>
      </c>
      <c r="X31" s="100"/>
      <c r="Y31" s="100" t="s">
        <v>68</v>
      </c>
      <c r="Z31" s="100" t="s">
        <v>63</v>
      </c>
      <c r="AA31" s="100" t="s">
        <v>69</v>
      </c>
      <c r="AB31" s="100"/>
      <c r="AC31" s="100"/>
      <c r="AD31" s="100"/>
      <c r="AE31" s="100" t="s">
        <v>69</v>
      </c>
      <c r="AF31" s="100"/>
      <c r="AG31" s="100"/>
      <c r="AH31" s="100"/>
      <c r="AI31" s="100"/>
      <c r="AJ31" s="100"/>
      <c r="AK31" s="100" t="s">
        <v>69</v>
      </c>
      <c r="AL31" s="100"/>
      <c r="AM31" s="100"/>
      <c r="AN31" s="100"/>
      <c r="AO31" s="100" t="s">
        <v>69</v>
      </c>
      <c r="AP31" s="100"/>
      <c r="AQ31" s="100"/>
      <c r="AR31" s="100"/>
      <c r="AS31" s="100" t="s">
        <v>69</v>
      </c>
      <c r="AT31" s="100"/>
      <c r="AU31" s="100"/>
      <c r="AV31" s="100" t="s">
        <v>69</v>
      </c>
      <c r="AW31" s="100"/>
      <c r="AX31" s="100"/>
      <c r="AY31" s="100"/>
      <c r="AZ31" s="100"/>
      <c r="BA31" s="100" t="s">
        <v>69</v>
      </c>
      <c r="BB31" s="100"/>
      <c r="BC31" s="100"/>
      <c r="BD31" s="100"/>
      <c r="BE31" s="100" t="s">
        <v>69</v>
      </c>
      <c r="BF31" s="100"/>
      <c r="BG31" s="100"/>
      <c r="BH31" s="100"/>
      <c r="BI31" s="100" t="s">
        <v>69</v>
      </c>
      <c r="BJ31" s="100"/>
      <c r="BK31" s="100"/>
      <c r="BL31" s="100"/>
      <c r="BM31" s="100"/>
      <c r="BN31" s="100" t="s">
        <v>69</v>
      </c>
      <c r="BO31" s="100"/>
      <c r="BP31" s="100"/>
      <c r="BQ31" s="100"/>
      <c r="BR31" s="100" t="s">
        <v>69</v>
      </c>
      <c r="BS31" s="100"/>
      <c r="BT31" s="100"/>
      <c r="BU31" s="100"/>
      <c r="BV31" s="100"/>
      <c r="BW31" s="100"/>
      <c r="BX31" s="100"/>
      <c r="BY31" s="100" t="s">
        <v>209</v>
      </c>
      <c r="BZ31" s="100" t="s">
        <v>280</v>
      </c>
      <c r="CA31" s="100" t="s">
        <v>99</v>
      </c>
      <c r="CB31" s="100" t="s">
        <v>63</v>
      </c>
      <c r="CC31" s="100" t="s">
        <v>63</v>
      </c>
      <c r="CD31" s="100" t="s">
        <v>63</v>
      </c>
      <c r="CE31" s="100" t="s">
        <v>211</v>
      </c>
      <c r="CF31" s="100"/>
      <c r="CG31" s="100">
        <f t="shared" si="0"/>
        <v>0</v>
      </c>
      <c r="CH31" s="102"/>
    </row>
    <row r="32" s="54" customFormat="1" ht="120" customHeight="1" spans="1:86">
      <c r="A32" s="100">
        <v>27</v>
      </c>
      <c r="B32" s="111" t="s">
        <v>281</v>
      </c>
      <c r="C32" s="100">
        <v>1</v>
      </c>
      <c r="D32" s="100" t="s">
        <v>282</v>
      </c>
      <c r="E32" s="117" t="s">
        <v>283</v>
      </c>
      <c r="F32" s="100" t="s">
        <v>284</v>
      </c>
      <c r="G32" s="100" t="s">
        <v>59</v>
      </c>
      <c r="H32" s="100" t="s">
        <v>60</v>
      </c>
      <c r="I32" s="100" t="s">
        <v>61</v>
      </c>
      <c r="J32" s="100" t="s">
        <v>247</v>
      </c>
      <c r="K32" s="103">
        <v>5</v>
      </c>
      <c r="L32" s="103">
        <v>3</v>
      </c>
      <c r="M32" s="104" t="s">
        <v>63</v>
      </c>
      <c r="N32" s="104">
        <v>202604</v>
      </c>
      <c r="O32" s="106">
        <v>0.6</v>
      </c>
      <c r="P32" s="112">
        <v>202612</v>
      </c>
      <c r="Q32" s="112" t="s">
        <v>99</v>
      </c>
      <c r="R32" s="112"/>
      <c r="S32" s="112"/>
      <c r="T32" s="104" t="s">
        <v>285</v>
      </c>
      <c r="U32" s="100" t="s">
        <v>67</v>
      </c>
      <c r="V32" s="100" t="s">
        <v>63</v>
      </c>
      <c r="W32" s="100" t="s">
        <v>282</v>
      </c>
      <c r="X32" s="100"/>
      <c r="Y32" s="100" t="s">
        <v>68</v>
      </c>
      <c r="Z32" s="100"/>
      <c r="AA32" s="100" t="s">
        <v>69</v>
      </c>
      <c r="AB32" s="100"/>
      <c r="AC32" s="100"/>
      <c r="AD32" s="100"/>
      <c r="AE32" s="100" t="s">
        <v>69</v>
      </c>
      <c r="AF32" s="100"/>
      <c r="AG32" s="100"/>
      <c r="AH32" s="100"/>
      <c r="AI32" s="100"/>
      <c r="AJ32" s="100"/>
      <c r="AK32" s="100" t="s">
        <v>69</v>
      </c>
      <c r="AL32" s="100"/>
      <c r="AM32" s="100"/>
      <c r="AN32" s="100"/>
      <c r="AO32" s="100" t="s">
        <v>69</v>
      </c>
      <c r="AP32" s="100"/>
      <c r="AQ32" s="100"/>
      <c r="AR32" s="100"/>
      <c r="AS32" s="100" t="s">
        <v>69</v>
      </c>
      <c r="AT32" s="100"/>
      <c r="AU32" s="100"/>
      <c r="AV32" s="100" t="s">
        <v>69</v>
      </c>
      <c r="AW32" s="100"/>
      <c r="AX32" s="100"/>
      <c r="AY32" s="100"/>
      <c r="AZ32" s="100"/>
      <c r="BA32" s="100" t="s">
        <v>69</v>
      </c>
      <c r="BB32" s="100"/>
      <c r="BC32" s="100"/>
      <c r="BD32" s="100"/>
      <c r="BE32" s="100" t="s">
        <v>69</v>
      </c>
      <c r="BF32" s="100"/>
      <c r="BG32" s="100"/>
      <c r="BH32" s="100"/>
      <c r="BI32" s="100" t="s">
        <v>69</v>
      </c>
      <c r="BJ32" s="100"/>
      <c r="BK32" s="100"/>
      <c r="BL32" s="100"/>
      <c r="BM32" s="100"/>
      <c r="BN32" s="100" t="s">
        <v>69</v>
      </c>
      <c r="BO32" s="100"/>
      <c r="BP32" s="100"/>
      <c r="BQ32" s="100"/>
      <c r="BR32" s="100" t="s">
        <v>69</v>
      </c>
      <c r="BS32" s="100"/>
      <c r="BT32" s="100"/>
      <c r="BU32" s="100"/>
      <c r="BV32" s="100"/>
      <c r="BW32" s="100"/>
      <c r="BX32" s="100"/>
      <c r="BY32" s="100" t="s">
        <v>75</v>
      </c>
      <c r="BZ32" s="100" t="s">
        <v>76</v>
      </c>
      <c r="CA32" s="100" t="s">
        <v>99</v>
      </c>
      <c r="CB32" s="100" t="s">
        <v>63</v>
      </c>
      <c r="CC32" s="100" t="s">
        <v>63</v>
      </c>
      <c r="CD32" s="100" t="s">
        <v>63</v>
      </c>
      <c r="CE32" s="100" t="s">
        <v>77</v>
      </c>
      <c r="CF32" s="100"/>
      <c r="CG32" s="100">
        <f t="shared" si="0"/>
        <v>0</v>
      </c>
      <c r="CH32" s="102"/>
    </row>
    <row r="33" s="54" customFormat="1" ht="120" customHeight="1" spans="1:86">
      <c r="A33" s="100">
        <v>28</v>
      </c>
      <c r="B33" s="111" t="s">
        <v>286</v>
      </c>
      <c r="C33" s="100">
        <v>1</v>
      </c>
      <c r="D33" s="100" t="s">
        <v>287</v>
      </c>
      <c r="E33" s="117" t="s">
        <v>288</v>
      </c>
      <c r="F33" s="100" t="s">
        <v>289</v>
      </c>
      <c r="G33" s="100" t="s">
        <v>59</v>
      </c>
      <c r="H33" s="100" t="s">
        <v>60</v>
      </c>
      <c r="I33" s="100" t="s">
        <v>61</v>
      </c>
      <c r="J33" s="100" t="s">
        <v>247</v>
      </c>
      <c r="K33" s="103">
        <v>4</v>
      </c>
      <c r="L33" s="103">
        <v>2</v>
      </c>
      <c r="M33" s="104" t="s">
        <v>63</v>
      </c>
      <c r="N33" s="104">
        <v>202604</v>
      </c>
      <c r="O33" s="106">
        <v>1</v>
      </c>
      <c r="P33" s="112">
        <v>202712</v>
      </c>
      <c r="Q33" s="112" t="s">
        <v>99</v>
      </c>
      <c r="R33" s="112"/>
      <c r="S33" s="112"/>
      <c r="T33" s="104" t="s">
        <v>290</v>
      </c>
      <c r="U33" s="100" t="s">
        <v>291</v>
      </c>
      <c r="V33" s="100" t="s">
        <v>63</v>
      </c>
      <c r="W33" s="100" t="s">
        <v>287</v>
      </c>
      <c r="X33" s="100"/>
      <c r="Y33" s="100" t="s">
        <v>68</v>
      </c>
      <c r="Z33" s="100"/>
      <c r="AA33" s="100" t="s">
        <v>69</v>
      </c>
      <c r="AB33" s="100"/>
      <c r="AC33" s="100"/>
      <c r="AD33" s="100"/>
      <c r="AE33" s="100" t="s">
        <v>69</v>
      </c>
      <c r="AF33" s="100"/>
      <c r="AG33" s="100"/>
      <c r="AH33" s="100"/>
      <c r="AI33" s="100"/>
      <c r="AJ33" s="100"/>
      <c r="AK33" s="100" t="s">
        <v>63</v>
      </c>
      <c r="AL33" s="100"/>
      <c r="AM33" s="100" t="s">
        <v>68</v>
      </c>
      <c r="AN33" s="100"/>
      <c r="AO33" s="100" t="s">
        <v>63</v>
      </c>
      <c r="AP33" s="100"/>
      <c r="AQ33" s="100" t="s">
        <v>68</v>
      </c>
      <c r="AR33" s="100"/>
      <c r="AS33" s="100" t="s">
        <v>63</v>
      </c>
      <c r="AT33" s="100" t="s">
        <v>68</v>
      </c>
      <c r="AU33" s="100"/>
      <c r="AV33" s="100" t="s">
        <v>69</v>
      </c>
      <c r="AW33" s="100"/>
      <c r="AX33" s="100" t="s">
        <v>68</v>
      </c>
      <c r="AY33" s="100"/>
      <c r="AZ33" s="100"/>
      <c r="BA33" s="100" t="s">
        <v>69</v>
      </c>
      <c r="BB33" s="100"/>
      <c r="BC33" s="100"/>
      <c r="BD33" s="100"/>
      <c r="BE33" s="100" t="s">
        <v>69</v>
      </c>
      <c r="BF33" s="100"/>
      <c r="BG33" s="100"/>
      <c r="BH33" s="100"/>
      <c r="BI33" s="100" t="s">
        <v>63</v>
      </c>
      <c r="BJ33" s="100"/>
      <c r="BK33" s="100"/>
      <c r="BL33" s="100"/>
      <c r="BM33" s="100"/>
      <c r="BN33" s="100" t="s">
        <v>69</v>
      </c>
      <c r="BO33" s="100"/>
      <c r="BP33" s="100" t="s">
        <v>73</v>
      </c>
      <c r="BQ33" s="100"/>
      <c r="BR33" s="100" t="s">
        <v>69</v>
      </c>
      <c r="BS33" s="100"/>
      <c r="BT33" s="100"/>
      <c r="BU33" s="100"/>
      <c r="BV33" s="100"/>
      <c r="BW33" s="100"/>
      <c r="BX33" s="100"/>
      <c r="BY33" s="100" t="s">
        <v>75</v>
      </c>
      <c r="BZ33" s="100" t="s">
        <v>76</v>
      </c>
      <c r="CA33" s="100" t="s">
        <v>99</v>
      </c>
      <c r="CB33" s="100" t="s">
        <v>63</v>
      </c>
      <c r="CC33" s="100" t="s">
        <v>63</v>
      </c>
      <c r="CD33" s="100" t="s">
        <v>63</v>
      </c>
      <c r="CE33" s="100" t="s">
        <v>77</v>
      </c>
      <c r="CF33" s="100"/>
      <c r="CG33" s="100">
        <f t="shared" si="0"/>
        <v>0</v>
      </c>
      <c r="CH33" s="102"/>
    </row>
    <row r="34" s="54" customFormat="1" ht="120" customHeight="1" spans="1:86">
      <c r="A34" s="100">
        <v>29</v>
      </c>
      <c r="B34" s="111" t="s">
        <v>292</v>
      </c>
      <c r="C34" s="100">
        <v>1</v>
      </c>
      <c r="D34" s="100" t="s">
        <v>293</v>
      </c>
      <c r="E34" s="117" t="s">
        <v>294</v>
      </c>
      <c r="F34" s="100" t="s">
        <v>295</v>
      </c>
      <c r="G34" s="100" t="s">
        <v>59</v>
      </c>
      <c r="H34" s="100" t="s">
        <v>60</v>
      </c>
      <c r="I34" s="100" t="s">
        <v>61</v>
      </c>
      <c r="J34" s="100" t="s">
        <v>247</v>
      </c>
      <c r="K34" s="103">
        <v>3</v>
      </c>
      <c r="L34" s="103">
        <v>3</v>
      </c>
      <c r="M34" s="104" t="s">
        <v>63</v>
      </c>
      <c r="N34" s="104">
        <v>202604</v>
      </c>
      <c r="O34" s="106">
        <v>0.7</v>
      </c>
      <c r="P34" s="112">
        <v>202612</v>
      </c>
      <c r="Q34" s="112" t="s">
        <v>99</v>
      </c>
      <c r="R34" s="112"/>
      <c r="S34" s="113"/>
      <c r="T34" s="104" t="s">
        <v>296</v>
      </c>
      <c r="U34" s="100" t="s">
        <v>67</v>
      </c>
      <c r="V34" s="100" t="s">
        <v>63</v>
      </c>
      <c r="W34" s="100" t="s">
        <v>293</v>
      </c>
      <c r="X34" s="100"/>
      <c r="Y34" s="100" t="s">
        <v>68</v>
      </c>
      <c r="Z34" s="100"/>
      <c r="AA34" s="100" t="s">
        <v>69</v>
      </c>
      <c r="AB34" s="100"/>
      <c r="AC34" s="100"/>
      <c r="AD34" s="100"/>
      <c r="AE34" s="100" t="s">
        <v>69</v>
      </c>
      <c r="AF34" s="100"/>
      <c r="AG34" s="100"/>
      <c r="AH34" s="100"/>
      <c r="AI34" s="100"/>
      <c r="AJ34" s="100"/>
      <c r="AK34" s="100" t="s">
        <v>69</v>
      </c>
      <c r="AL34" s="100"/>
      <c r="AM34" s="100"/>
      <c r="AN34" s="100"/>
      <c r="AO34" s="100" t="s">
        <v>69</v>
      </c>
      <c r="AP34" s="100"/>
      <c r="AQ34" s="100"/>
      <c r="AR34" s="100"/>
      <c r="AS34" s="100" t="s">
        <v>69</v>
      </c>
      <c r="AT34" s="100"/>
      <c r="AU34" s="100"/>
      <c r="AV34" s="100" t="s">
        <v>69</v>
      </c>
      <c r="AW34" s="100"/>
      <c r="AX34" s="100"/>
      <c r="AY34" s="100"/>
      <c r="AZ34" s="100"/>
      <c r="BA34" s="100" t="s">
        <v>69</v>
      </c>
      <c r="BB34" s="100"/>
      <c r="BC34" s="100"/>
      <c r="BD34" s="100"/>
      <c r="BE34" s="100" t="s">
        <v>69</v>
      </c>
      <c r="BF34" s="100"/>
      <c r="BG34" s="100"/>
      <c r="BH34" s="100"/>
      <c r="BI34" s="100" t="s">
        <v>69</v>
      </c>
      <c r="BJ34" s="100"/>
      <c r="BK34" s="100"/>
      <c r="BL34" s="100"/>
      <c r="BM34" s="100"/>
      <c r="BN34" s="100" t="s">
        <v>69</v>
      </c>
      <c r="BO34" s="100"/>
      <c r="BP34" s="100"/>
      <c r="BQ34" s="100"/>
      <c r="BR34" s="100" t="s">
        <v>69</v>
      </c>
      <c r="BS34" s="100"/>
      <c r="BT34" s="100"/>
      <c r="BU34" s="100"/>
      <c r="BV34" s="100"/>
      <c r="BW34" s="100"/>
      <c r="BX34" s="100"/>
      <c r="BY34" s="100" t="s">
        <v>75</v>
      </c>
      <c r="BZ34" s="100" t="s">
        <v>76</v>
      </c>
      <c r="CA34" s="100" t="s">
        <v>63</v>
      </c>
      <c r="CB34" s="100" t="s">
        <v>63</v>
      </c>
      <c r="CC34" s="100" t="s">
        <v>63</v>
      </c>
      <c r="CD34" s="100" t="s">
        <v>63</v>
      </c>
      <c r="CE34" s="100" t="s">
        <v>77</v>
      </c>
      <c r="CF34" s="100"/>
      <c r="CG34" s="100">
        <f t="shared" si="0"/>
        <v>0</v>
      </c>
      <c r="CH34" s="100"/>
    </row>
    <row r="35" s="54" customFormat="1" ht="120" customHeight="1" spans="1:86">
      <c r="A35" s="100">
        <v>30</v>
      </c>
      <c r="B35" s="111" t="s">
        <v>297</v>
      </c>
      <c r="C35" s="100">
        <v>1</v>
      </c>
      <c r="D35" s="100" t="s">
        <v>298</v>
      </c>
      <c r="E35" s="117" t="s">
        <v>299</v>
      </c>
      <c r="F35" s="100" t="s">
        <v>300</v>
      </c>
      <c r="G35" s="100" t="s">
        <v>59</v>
      </c>
      <c r="H35" s="100" t="s">
        <v>60</v>
      </c>
      <c r="I35" s="100" t="s">
        <v>61</v>
      </c>
      <c r="J35" s="100" t="s">
        <v>247</v>
      </c>
      <c r="K35" s="103">
        <v>3</v>
      </c>
      <c r="L35" s="103">
        <v>2</v>
      </c>
      <c r="M35" s="104" t="s">
        <v>63</v>
      </c>
      <c r="N35" s="104">
        <v>202604</v>
      </c>
      <c r="O35" s="106">
        <v>1</v>
      </c>
      <c r="P35" s="112">
        <v>202612</v>
      </c>
      <c r="Q35" s="112" t="s">
        <v>99</v>
      </c>
      <c r="R35" s="112"/>
      <c r="S35" s="113"/>
      <c r="T35" s="104" t="s">
        <v>301</v>
      </c>
      <c r="U35" s="100" t="s">
        <v>67</v>
      </c>
      <c r="V35" s="100" t="s">
        <v>63</v>
      </c>
      <c r="W35" s="100" t="s">
        <v>298</v>
      </c>
      <c r="X35" s="100"/>
      <c r="Y35" s="100" t="s">
        <v>68</v>
      </c>
      <c r="Z35" s="100" t="s">
        <v>63</v>
      </c>
      <c r="AA35" s="100" t="s">
        <v>69</v>
      </c>
      <c r="AB35" s="100"/>
      <c r="AC35" s="100"/>
      <c r="AD35" s="100"/>
      <c r="AE35" s="100" t="s">
        <v>69</v>
      </c>
      <c r="AF35" s="100"/>
      <c r="AG35" s="100"/>
      <c r="AH35" s="100"/>
      <c r="AI35" s="100"/>
      <c r="AJ35" s="100"/>
      <c r="AK35" s="100" t="s">
        <v>69</v>
      </c>
      <c r="AL35" s="100"/>
      <c r="AM35" s="100"/>
      <c r="AN35" s="100"/>
      <c r="AO35" s="100" t="s">
        <v>69</v>
      </c>
      <c r="AP35" s="100"/>
      <c r="AQ35" s="100"/>
      <c r="AR35" s="100"/>
      <c r="AS35" s="100" t="s">
        <v>69</v>
      </c>
      <c r="AT35" s="100"/>
      <c r="AU35" s="100"/>
      <c r="AV35" s="100" t="s">
        <v>69</v>
      </c>
      <c r="AW35" s="100"/>
      <c r="AX35" s="100"/>
      <c r="AY35" s="100"/>
      <c r="AZ35" s="100"/>
      <c r="BA35" s="100" t="s">
        <v>69</v>
      </c>
      <c r="BB35" s="100"/>
      <c r="BC35" s="100"/>
      <c r="BD35" s="100"/>
      <c r="BE35" s="100" t="s">
        <v>69</v>
      </c>
      <c r="BF35" s="100"/>
      <c r="BG35" s="100"/>
      <c r="BH35" s="100"/>
      <c r="BI35" s="100" t="s">
        <v>63</v>
      </c>
      <c r="BJ35" s="100"/>
      <c r="BK35" s="100"/>
      <c r="BL35" s="100"/>
      <c r="BM35" s="100"/>
      <c r="BN35" s="100" t="s">
        <v>69</v>
      </c>
      <c r="BO35" s="100"/>
      <c r="BP35" s="100"/>
      <c r="BQ35" s="100"/>
      <c r="BR35" s="100" t="s">
        <v>69</v>
      </c>
      <c r="BS35" s="100"/>
      <c r="BT35" s="100"/>
      <c r="BU35" s="100"/>
      <c r="BV35" s="100"/>
      <c r="BW35" s="100"/>
      <c r="BX35" s="100"/>
      <c r="BY35" s="100" t="s">
        <v>75</v>
      </c>
      <c r="BZ35" s="100" t="s">
        <v>76</v>
      </c>
      <c r="CA35" s="100" t="s">
        <v>63</v>
      </c>
      <c r="CB35" s="100" t="s">
        <v>63</v>
      </c>
      <c r="CC35" s="100" t="s">
        <v>63</v>
      </c>
      <c r="CD35" s="100" t="s">
        <v>63</v>
      </c>
      <c r="CE35" s="100" t="s">
        <v>77</v>
      </c>
      <c r="CF35" s="100"/>
      <c r="CG35" s="100">
        <f t="shared" si="0"/>
        <v>0</v>
      </c>
      <c r="CH35" s="100"/>
    </row>
    <row r="36" s="54" customFormat="1" ht="120" customHeight="1" spans="1:86">
      <c r="A36" s="100">
        <v>31</v>
      </c>
      <c r="B36" s="111" t="s">
        <v>302</v>
      </c>
      <c r="C36" s="100">
        <v>1</v>
      </c>
      <c r="D36" s="100" t="s">
        <v>303</v>
      </c>
      <c r="E36" s="100" t="s">
        <v>304</v>
      </c>
      <c r="F36" s="100" t="s">
        <v>305</v>
      </c>
      <c r="G36" s="100" t="s">
        <v>59</v>
      </c>
      <c r="H36" s="100" t="s">
        <v>60</v>
      </c>
      <c r="I36" s="100" t="s">
        <v>61</v>
      </c>
      <c r="J36" s="100" t="s">
        <v>247</v>
      </c>
      <c r="K36" s="103">
        <v>2.5</v>
      </c>
      <c r="L36" s="103">
        <v>2</v>
      </c>
      <c r="M36" s="104" t="s">
        <v>99</v>
      </c>
      <c r="N36" s="104">
        <v>202610</v>
      </c>
      <c r="O36" s="106">
        <v>0.8</v>
      </c>
      <c r="P36" s="112">
        <v>202706</v>
      </c>
      <c r="Q36" s="112" t="s">
        <v>99</v>
      </c>
      <c r="R36" s="112"/>
      <c r="S36" s="112"/>
      <c r="T36" s="104" t="s">
        <v>301</v>
      </c>
      <c r="U36" s="100" t="s">
        <v>67</v>
      </c>
      <c r="V36" s="100" t="s">
        <v>63</v>
      </c>
      <c r="W36" s="100" t="s">
        <v>303</v>
      </c>
      <c r="X36" s="100"/>
      <c r="Y36" s="100" t="s">
        <v>68</v>
      </c>
      <c r="Z36" s="100" t="s">
        <v>63</v>
      </c>
      <c r="AA36" s="100" t="s">
        <v>63</v>
      </c>
      <c r="AB36" s="100"/>
      <c r="AC36" s="100"/>
      <c r="AD36" s="100"/>
      <c r="AE36" s="100" t="s">
        <v>69</v>
      </c>
      <c r="AF36" s="100"/>
      <c r="AG36" s="100"/>
      <c r="AH36" s="100"/>
      <c r="AI36" s="100"/>
      <c r="AJ36" s="100"/>
      <c r="AK36" s="100" t="s">
        <v>69</v>
      </c>
      <c r="AL36" s="100"/>
      <c r="AM36" s="100"/>
      <c r="AN36" s="100"/>
      <c r="AO36" s="100" t="s">
        <v>63</v>
      </c>
      <c r="AP36" s="100"/>
      <c r="AQ36" s="100" t="s">
        <v>306</v>
      </c>
      <c r="AR36" s="100"/>
      <c r="AS36" s="100" t="s">
        <v>69</v>
      </c>
      <c r="AT36" s="100"/>
      <c r="AU36" s="100"/>
      <c r="AV36" s="100" t="s">
        <v>63</v>
      </c>
      <c r="AW36" s="100"/>
      <c r="AX36" s="100" t="s">
        <v>68</v>
      </c>
      <c r="AY36" s="100"/>
      <c r="AZ36" s="100"/>
      <c r="BA36" s="100" t="s">
        <v>69</v>
      </c>
      <c r="BB36" s="100"/>
      <c r="BC36" s="100"/>
      <c r="BD36" s="100"/>
      <c r="BE36" s="100" t="s">
        <v>69</v>
      </c>
      <c r="BF36" s="100"/>
      <c r="BG36" s="100"/>
      <c r="BH36" s="100"/>
      <c r="BI36" s="100" t="s">
        <v>63</v>
      </c>
      <c r="BJ36" s="100"/>
      <c r="BK36" s="100" t="s">
        <v>68</v>
      </c>
      <c r="BL36" s="100"/>
      <c r="BM36" s="100"/>
      <c r="BN36" s="100" t="s">
        <v>69</v>
      </c>
      <c r="BO36" s="100"/>
      <c r="BP36" s="100"/>
      <c r="BQ36" s="100"/>
      <c r="BR36" s="100" t="s">
        <v>69</v>
      </c>
      <c r="BS36" s="100"/>
      <c r="BT36" s="100"/>
      <c r="BU36" s="100"/>
      <c r="BV36" s="100"/>
      <c r="BW36" s="100"/>
      <c r="BX36" s="100"/>
      <c r="BY36" s="100" t="s">
        <v>75</v>
      </c>
      <c r="BZ36" s="100" t="s">
        <v>76</v>
      </c>
      <c r="CA36" s="100" t="s">
        <v>99</v>
      </c>
      <c r="CB36" s="100" t="s">
        <v>63</v>
      </c>
      <c r="CC36" s="100" t="s">
        <v>63</v>
      </c>
      <c r="CD36" s="100" t="s">
        <v>63</v>
      </c>
      <c r="CE36" s="100" t="s">
        <v>77</v>
      </c>
      <c r="CF36" s="100"/>
      <c r="CG36" s="100">
        <f t="shared" si="0"/>
        <v>0</v>
      </c>
      <c r="CH36" s="100"/>
    </row>
    <row r="37" s="54" customFormat="1" ht="120" customHeight="1" spans="1:86">
      <c r="A37" s="100">
        <v>32</v>
      </c>
      <c r="B37" s="111" t="s">
        <v>307</v>
      </c>
      <c r="C37" s="100">
        <v>1</v>
      </c>
      <c r="D37" s="100" t="s">
        <v>308</v>
      </c>
      <c r="E37" s="117" t="s">
        <v>309</v>
      </c>
      <c r="F37" s="100" t="s">
        <v>310</v>
      </c>
      <c r="G37" s="100" t="s">
        <v>59</v>
      </c>
      <c r="H37" s="100" t="s">
        <v>60</v>
      </c>
      <c r="I37" s="100" t="s">
        <v>61</v>
      </c>
      <c r="J37" s="100" t="s">
        <v>247</v>
      </c>
      <c r="K37" s="103">
        <v>2</v>
      </c>
      <c r="L37" s="103">
        <v>2</v>
      </c>
      <c r="M37" s="104" t="s">
        <v>63</v>
      </c>
      <c r="N37" s="104">
        <v>202603</v>
      </c>
      <c r="O37" s="106">
        <v>1</v>
      </c>
      <c r="P37" s="112">
        <v>202712</v>
      </c>
      <c r="Q37" s="112" t="s">
        <v>99</v>
      </c>
      <c r="R37" s="112"/>
      <c r="S37" s="112"/>
      <c r="T37" s="104" t="s">
        <v>311</v>
      </c>
      <c r="U37" s="100" t="s">
        <v>67</v>
      </c>
      <c r="V37" s="100" t="s">
        <v>63</v>
      </c>
      <c r="W37" s="100" t="s">
        <v>308</v>
      </c>
      <c r="X37" s="100"/>
      <c r="Y37" s="100" t="s">
        <v>68</v>
      </c>
      <c r="Z37" s="100" t="s">
        <v>63</v>
      </c>
      <c r="AA37" s="100" t="s">
        <v>69</v>
      </c>
      <c r="AB37" s="100"/>
      <c r="AC37" s="100"/>
      <c r="AD37" s="100"/>
      <c r="AE37" s="100" t="s">
        <v>69</v>
      </c>
      <c r="AF37" s="100"/>
      <c r="AG37" s="100"/>
      <c r="AH37" s="100"/>
      <c r="AI37" s="100"/>
      <c r="AJ37" s="100"/>
      <c r="AK37" s="100" t="s">
        <v>69</v>
      </c>
      <c r="AL37" s="100"/>
      <c r="AM37" s="100"/>
      <c r="AN37" s="100"/>
      <c r="AO37" s="100" t="s">
        <v>69</v>
      </c>
      <c r="AP37" s="100"/>
      <c r="AQ37" s="100"/>
      <c r="AR37" s="100"/>
      <c r="AS37" s="100" t="s">
        <v>69</v>
      </c>
      <c r="AT37" s="100"/>
      <c r="AU37" s="100"/>
      <c r="AV37" s="100" t="s">
        <v>69</v>
      </c>
      <c r="AW37" s="100"/>
      <c r="AX37" s="100"/>
      <c r="AY37" s="100"/>
      <c r="AZ37" s="100"/>
      <c r="BA37" s="100" t="s">
        <v>69</v>
      </c>
      <c r="BB37" s="100"/>
      <c r="BC37" s="100"/>
      <c r="BD37" s="100"/>
      <c r="BE37" s="100" t="s">
        <v>69</v>
      </c>
      <c r="BF37" s="100"/>
      <c r="BG37" s="100"/>
      <c r="BH37" s="100"/>
      <c r="BI37" s="100" t="s">
        <v>69</v>
      </c>
      <c r="BJ37" s="100"/>
      <c r="BK37" s="100"/>
      <c r="BL37" s="100"/>
      <c r="BM37" s="100"/>
      <c r="BN37" s="100" t="s">
        <v>69</v>
      </c>
      <c r="BO37" s="100"/>
      <c r="BP37" s="100"/>
      <c r="BQ37" s="100"/>
      <c r="BR37" s="100" t="s">
        <v>69</v>
      </c>
      <c r="BS37" s="100"/>
      <c r="BT37" s="100"/>
      <c r="BU37" s="100"/>
      <c r="BV37" s="100"/>
      <c r="BW37" s="100"/>
      <c r="BX37" s="100"/>
      <c r="BY37" s="100" t="s">
        <v>75</v>
      </c>
      <c r="BZ37" s="100" t="s">
        <v>76</v>
      </c>
      <c r="CA37" s="100" t="s">
        <v>99</v>
      </c>
      <c r="CB37" s="100" t="s">
        <v>63</v>
      </c>
      <c r="CC37" s="100" t="s">
        <v>63</v>
      </c>
      <c r="CD37" s="100" t="s">
        <v>63</v>
      </c>
      <c r="CE37" s="100" t="s">
        <v>77</v>
      </c>
      <c r="CF37" s="100"/>
      <c r="CG37" s="100">
        <f t="shared" si="0"/>
        <v>0</v>
      </c>
      <c r="CH37" s="102"/>
    </row>
    <row r="38" s="54" customFormat="1" ht="120" customHeight="1" spans="1:86">
      <c r="A38" s="100">
        <v>33</v>
      </c>
      <c r="B38" s="111" t="s">
        <v>312</v>
      </c>
      <c r="C38" s="100">
        <v>1</v>
      </c>
      <c r="D38" s="100" t="s">
        <v>313</v>
      </c>
      <c r="E38" s="100" t="s">
        <v>314</v>
      </c>
      <c r="F38" s="100" t="s">
        <v>315</v>
      </c>
      <c r="G38" s="100" t="s">
        <v>59</v>
      </c>
      <c r="H38" s="100" t="s">
        <v>60</v>
      </c>
      <c r="I38" s="100" t="s">
        <v>61</v>
      </c>
      <c r="J38" s="100" t="s">
        <v>247</v>
      </c>
      <c r="K38" s="103">
        <v>2</v>
      </c>
      <c r="L38" s="103">
        <v>1.5</v>
      </c>
      <c r="M38" s="104" t="s">
        <v>63</v>
      </c>
      <c r="N38" s="104">
        <v>202603</v>
      </c>
      <c r="O38" s="106">
        <v>1</v>
      </c>
      <c r="P38" s="112">
        <v>202612</v>
      </c>
      <c r="Q38" s="112" t="s">
        <v>63</v>
      </c>
      <c r="R38" s="112"/>
      <c r="S38" s="112" t="s">
        <v>316</v>
      </c>
      <c r="T38" s="104" t="s">
        <v>317</v>
      </c>
      <c r="U38" s="100" t="s">
        <v>67</v>
      </c>
      <c r="V38" s="100" t="s">
        <v>63</v>
      </c>
      <c r="W38" s="100" t="s">
        <v>313</v>
      </c>
      <c r="X38" s="100"/>
      <c r="Y38" s="100" t="s">
        <v>68</v>
      </c>
      <c r="Z38" s="100" t="s">
        <v>63</v>
      </c>
      <c r="AA38" s="100" t="s">
        <v>69</v>
      </c>
      <c r="AB38" s="100"/>
      <c r="AC38" s="100"/>
      <c r="AD38" s="100"/>
      <c r="AE38" s="100" t="s">
        <v>69</v>
      </c>
      <c r="AF38" s="100"/>
      <c r="AG38" s="100"/>
      <c r="AH38" s="100"/>
      <c r="AI38" s="100"/>
      <c r="AJ38" s="100"/>
      <c r="AK38" s="100" t="s">
        <v>69</v>
      </c>
      <c r="AL38" s="100"/>
      <c r="AM38" s="100"/>
      <c r="AN38" s="100"/>
      <c r="AO38" s="100" t="s">
        <v>69</v>
      </c>
      <c r="AP38" s="100"/>
      <c r="AQ38" s="100"/>
      <c r="AR38" s="100"/>
      <c r="AS38" s="100" t="s">
        <v>69</v>
      </c>
      <c r="AT38" s="100"/>
      <c r="AU38" s="100"/>
      <c r="AV38" s="100" t="s">
        <v>69</v>
      </c>
      <c r="AW38" s="100"/>
      <c r="AX38" s="100"/>
      <c r="AY38" s="100"/>
      <c r="AZ38" s="100"/>
      <c r="BA38" s="100" t="s">
        <v>69</v>
      </c>
      <c r="BB38" s="100"/>
      <c r="BC38" s="100"/>
      <c r="BD38" s="100"/>
      <c r="BE38" s="100" t="s">
        <v>69</v>
      </c>
      <c r="BF38" s="100"/>
      <c r="BG38" s="100"/>
      <c r="BH38" s="100"/>
      <c r="BI38" s="100" t="s">
        <v>69</v>
      </c>
      <c r="BJ38" s="100"/>
      <c r="BK38" s="100"/>
      <c r="BL38" s="100"/>
      <c r="BM38" s="100"/>
      <c r="BN38" s="100" t="s">
        <v>69</v>
      </c>
      <c r="BO38" s="100"/>
      <c r="BP38" s="100"/>
      <c r="BQ38" s="100"/>
      <c r="BR38" s="100" t="s">
        <v>69</v>
      </c>
      <c r="BS38" s="100"/>
      <c r="BT38" s="100"/>
      <c r="BU38" s="100"/>
      <c r="BV38" s="100"/>
      <c r="BW38" s="119"/>
      <c r="BX38" s="119"/>
      <c r="BY38" s="100" t="s">
        <v>75</v>
      </c>
      <c r="BZ38" s="100" t="s">
        <v>76</v>
      </c>
      <c r="CA38" s="100" t="s">
        <v>99</v>
      </c>
      <c r="CB38" s="100" t="s">
        <v>63</v>
      </c>
      <c r="CC38" s="100" t="s">
        <v>63</v>
      </c>
      <c r="CD38" s="100" t="s">
        <v>63</v>
      </c>
      <c r="CE38" s="100" t="s">
        <v>77</v>
      </c>
      <c r="CF38" s="100"/>
      <c r="CG38" s="100">
        <f t="shared" ref="CG38:CG69" si="1">11-COUNTIF(V38,"是")-COUNTIF(V38,"无需办理")-COUNTIF(AA38,"是")-COUNTIF(AA38,"无需办理")-COUNTIF(AE38,"是")-COUNTIF(AE38,"无需办理")-COUNTIF(AK38,"是")-COUNTIF(AK38,"无需办理")-COUNTIF(AO38,"是")-COUNTIF(AO38,"无需办理")-COUNTIF(AV38,"是")-COUNTIF(AV38,"无需办理")-COUNTIF(BA38,"是")-COUNTIF(BA38,"无需办理")-COUNTIF(BE38,"是")-COUNTIF(BE38,"无需办理")-COUNTIF(BI38,"是")-COUNTIF(BI38,"无需办理")-COUNTIF(BN38,"是")-COUNTIF(BN38,"无需办理")-COUNTIF(BR38,"是")-COUNTIF(BR38,"无需办理")</f>
        <v>0</v>
      </c>
      <c r="CH38" s="102"/>
    </row>
    <row r="39" s="54" customFormat="1" ht="120" customHeight="1" spans="1:86">
      <c r="A39" s="100">
        <v>34</v>
      </c>
      <c r="B39" s="111" t="s">
        <v>318</v>
      </c>
      <c r="C39" s="100">
        <v>1</v>
      </c>
      <c r="D39" s="100" t="s">
        <v>319</v>
      </c>
      <c r="E39" s="100" t="s">
        <v>320</v>
      </c>
      <c r="F39" s="100" t="s">
        <v>321</v>
      </c>
      <c r="G39" s="100" t="s">
        <v>59</v>
      </c>
      <c r="H39" s="100" t="s">
        <v>60</v>
      </c>
      <c r="I39" s="100" t="s">
        <v>61</v>
      </c>
      <c r="J39" s="100" t="s">
        <v>247</v>
      </c>
      <c r="K39" s="103">
        <v>2</v>
      </c>
      <c r="L39" s="103">
        <v>1</v>
      </c>
      <c r="M39" s="104" t="s">
        <v>63</v>
      </c>
      <c r="N39" s="104">
        <v>202603</v>
      </c>
      <c r="O39" s="106">
        <v>0.7</v>
      </c>
      <c r="P39" s="112">
        <v>202612</v>
      </c>
      <c r="Q39" s="112" t="s">
        <v>99</v>
      </c>
      <c r="R39" s="112"/>
      <c r="S39" s="112"/>
      <c r="T39" s="104" t="s">
        <v>322</v>
      </c>
      <c r="U39" s="100" t="s">
        <v>67</v>
      </c>
      <c r="V39" s="100" t="s">
        <v>63</v>
      </c>
      <c r="W39" s="100" t="s">
        <v>319</v>
      </c>
      <c r="X39" s="100"/>
      <c r="Y39" s="100" t="s">
        <v>73</v>
      </c>
      <c r="Z39" s="100" t="s">
        <v>63</v>
      </c>
      <c r="AA39" s="100" t="s">
        <v>69</v>
      </c>
      <c r="AB39" s="100"/>
      <c r="AC39" s="100"/>
      <c r="AD39" s="100"/>
      <c r="AE39" s="100" t="s">
        <v>69</v>
      </c>
      <c r="AF39" s="100"/>
      <c r="AG39" s="100" t="s">
        <v>323</v>
      </c>
      <c r="AH39" s="100"/>
      <c r="AI39" s="100"/>
      <c r="AJ39" s="100"/>
      <c r="AK39" s="100" t="s">
        <v>69</v>
      </c>
      <c r="AL39" s="100"/>
      <c r="AM39" s="100"/>
      <c r="AN39" s="100"/>
      <c r="AO39" s="100" t="s">
        <v>69</v>
      </c>
      <c r="AP39" s="100"/>
      <c r="AQ39" s="100"/>
      <c r="AR39" s="100"/>
      <c r="AS39" s="100" t="s">
        <v>69</v>
      </c>
      <c r="AT39" s="100"/>
      <c r="AU39" s="100"/>
      <c r="AV39" s="100" t="s">
        <v>69</v>
      </c>
      <c r="AW39" s="100"/>
      <c r="AX39" s="100" t="s">
        <v>68</v>
      </c>
      <c r="AY39" s="100"/>
      <c r="AZ39" s="100"/>
      <c r="BA39" s="100" t="s">
        <v>69</v>
      </c>
      <c r="BB39" s="100"/>
      <c r="BC39" s="100"/>
      <c r="BD39" s="100"/>
      <c r="BE39" s="100" t="s">
        <v>69</v>
      </c>
      <c r="BF39" s="100"/>
      <c r="BG39" s="100"/>
      <c r="BH39" s="100"/>
      <c r="BI39" s="100" t="s">
        <v>63</v>
      </c>
      <c r="BJ39" s="100"/>
      <c r="BK39" s="100" t="s">
        <v>68</v>
      </c>
      <c r="BL39" s="100"/>
      <c r="BM39" s="100"/>
      <c r="BN39" s="100" t="s">
        <v>69</v>
      </c>
      <c r="BO39" s="100"/>
      <c r="BP39" s="100"/>
      <c r="BQ39" s="100"/>
      <c r="BR39" s="100" t="s">
        <v>69</v>
      </c>
      <c r="BS39" s="100"/>
      <c r="BT39" s="100"/>
      <c r="BU39" s="100"/>
      <c r="BV39" s="100"/>
      <c r="BW39" s="119"/>
      <c r="BX39" s="119"/>
      <c r="BY39" s="100" t="s">
        <v>75</v>
      </c>
      <c r="BZ39" s="100" t="s">
        <v>76</v>
      </c>
      <c r="CA39" s="100" t="s">
        <v>99</v>
      </c>
      <c r="CB39" s="100" t="s">
        <v>63</v>
      </c>
      <c r="CC39" s="100" t="s">
        <v>63</v>
      </c>
      <c r="CD39" s="100" t="s">
        <v>63</v>
      </c>
      <c r="CE39" s="100" t="s">
        <v>77</v>
      </c>
      <c r="CF39" s="100"/>
      <c r="CG39" s="100">
        <f t="shared" si="1"/>
        <v>0</v>
      </c>
      <c r="CH39" s="102"/>
    </row>
    <row r="40" s="54" customFormat="1" ht="120" customHeight="1" spans="1:86">
      <c r="A40" s="100">
        <v>35</v>
      </c>
      <c r="B40" s="111" t="s">
        <v>324</v>
      </c>
      <c r="C40" s="100">
        <v>1</v>
      </c>
      <c r="D40" s="100" t="s">
        <v>325</v>
      </c>
      <c r="E40" s="100" t="s">
        <v>326</v>
      </c>
      <c r="F40" s="100" t="s">
        <v>327</v>
      </c>
      <c r="G40" s="100" t="s">
        <v>59</v>
      </c>
      <c r="H40" s="100" t="s">
        <v>60</v>
      </c>
      <c r="I40" s="100" t="s">
        <v>61</v>
      </c>
      <c r="J40" s="100" t="s">
        <v>247</v>
      </c>
      <c r="K40" s="103">
        <v>2</v>
      </c>
      <c r="L40" s="103">
        <v>2</v>
      </c>
      <c r="M40" s="104" t="s">
        <v>63</v>
      </c>
      <c r="N40" s="104">
        <v>202604</v>
      </c>
      <c r="O40" s="106">
        <v>1</v>
      </c>
      <c r="P40" s="112">
        <v>202711</v>
      </c>
      <c r="Q40" s="112" t="s">
        <v>99</v>
      </c>
      <c r="R40" s="113"/>
      <c r="S40" s="112"/>
      <c r="T40" s="104" t="s">
        <v>328</v>
      </c>
      <c r="U40" s="100" t="s">
        <v>67</v>
      </c>
      <c r="V40" s="100" t="s">
        <v>63</v>
      </c>
      <c r="W40" s="100" t="s">
        <v>325</v>
      </c>
      <c r="X40" s="100"/>
      <c r="Y40" s="100" t="s">
        <v>68</v>
      </c>
      <c r="Z40" s="100" t="s">
        <v>63</v>
      </c>
      <c r="AA40" s="100" t="s">
        <v>69</v>
      </c>
      <c r="AB40" s="100"/>
      <c r="AC40" s="100"/>
      <c r="AD40" s="100"/>
      <c r="AE40" s="100" t="s">
        <v>69</v>
      </c>
      <c r="AF40" s="100"/>
      <c r="AG40" s="100"/>
      <c r="AH40" s="100"/>
      <c r="AI40" s="100"/>
      <c r="AJ40" s="100"/>
      <c r="AK40" s="100" t="s">
        <v>69</v>
      </c>
      <c r="AL40" s="100"/>
      <c r="AM40" s="100"/>
      <c r="AN40" s="100"/>
      <c r="AO40" s="100" t="s">
        <v>69</v>
      </c>
      <c r="AP40" s="100"/>
      <c r="AQ40" s="100"/>
      <c r="AR40" s="100"/>
      <c r="AS40" s="100" t="s">
        <v>69</v>
      </c>
      <c r="AT40" s="100"/>
      <c r="AU40" s="100"/>
      <c r="AV40" s="100" t="s">
        <v>69</v>
      </c>
      <c r="AW40" s="100"/>
      <c r="AX40" s="100"/>
      <c r="AY40" s="100"/>
      <c r="AZ40" s="100"/>
      <c r="BA40" s="100" t="s">
        <v>69</v>
      </c>
      <c r="BB40" s="100"/>
      <c r="BC40" s="100"/>
      <c r="BD40" s="100"/>
      <c r="BE40" s="100" t="s">
        <v>69</v>
      </c>
      <c r="BF40" s="100"/>
      <c r="BG40" s="100"/>
      <c r="BH40" s="100"/>
      <c r="BI40" s="100" t="s">
        <v>69</v>
      </c>
      <c r="BJ40" s="100"/>
      <c r="BK40" s="100"/>
      <c r="BL40" s="100"/>
      <c r="BM40" s="100"/>
      <c r="BN40" s="100" t="s">
        <v>69</v>
      </c>
      <c r="BO40" s="100"/>
      <c r="BP40" s="100"/>
      <c r="BQ40" s="100"/>
      <c r="BR40" s="100" t="s">
        <v>69</v>
      </c>
      <c r="BS40" s="100"/>
      <c r="BT40" s="100"/>
      <c r="BU40" s="100"/>
      <c r="BV40" s="100"/>
      <c r="BW40" s="100"/>
      <c r="BX40" s="100"/>
      <c r="BY40" s="100" t="s">
        <v>75</v>
      </c>
      <c r="BZ40" s="100" t="s">
        <v>76</v>
      </c>
      <c r="CA40" s="100" t="s">
        <v>99</v>
      </c>
      <c r="CB40" s="100" t="s">
        <v>63</v>
      </c>
      <c r="CC40" s="100" t="s">
        <v>63</v>
      </c>
      <c r="CD40" s="100" t="s">
        <v>63</v>
      </c>
      <c r="CE40" s="100" t="s">
        <v>77</v>
      </c>
      <c r="CF40" s="100"/>
      <c r="CG40" s="100">
        <f t="shared" si="1"/>
        <v>0</v>
      </c>
      <c r="CH40" s="102"/>
    </row>
    <row r="41" s="54" customFormat="1" ht="120" customHeight="1" spans="1:86">
      <c r="A41" s="100">
        <v>36</v>
      </c>
      <c r="B41" s="111" t="s">
        <v>329</v>
      </c>
      <c r="C41" s="100">
        <v>1</v>
      </c>
      <c r="D41" s="100" t="s">
        <v>330</v>
      </c>
      <c r="E41" s="100" t="s">
        <v>331</v>
      </c>
      <c r="F41" s="100" t="s">
        <v>332</v>
      </c>
      <c r="G41" s="100" t="s">
        <v>59</v>
      </c>
      <c r="H41" s="100" t="s">
        <v>60</v>
      </c>
      <c r="I41" s="100" t="s">
        <v>61</v>
      </c>
      <c r="J41" s="100" t="s">
        <v>247</v>
      </c>
      <c r="K41" s="103">
        <v>2</v>
      </c>
      <c r="L41" s="103">
        <v>1.5</v>
      </c>
      <c r="M41" s="104" t="s">
        <v>63</v>
      </c>
      <c r="N41" s="104">
        <v>202604</v>
      </c>
      <c r="O41" s="106">
        <v>0.9</v>
      </c>
      <c r="P41" s="112">
        <v>202612</v>
      </c>
      <c r="Q41" s="112" t="s">
        <v>99</v>
      </c>
      <c r="R41" s="112"/>
      <c r="S41" s="112"/>
      <c r="T41" s="104" t="s">
        <v>333</v>
      </c>
      <c r="U41" s="100" t="s">
        <v>67</v>
      </c>
      <c r="V41" s="100" t="s">
        <v>63</v>
      </c>
      <c r="W41" s="100" t="s">
        <v>330</v>
      </c>
      <c r="X41" s="100"/>
      <c r="Y41" s="100" t="s">
        <v>68</v>
      </c>
      <c r="Z41" s="100" t="s">
        <v>63</v>
      </c>
      <c r="AA41" s="100" t="s">
        <v>69</v>
      </c>
      <c r="AB41" s="100"/>
      <c r="AC41" s="100"/>
      <c r="AD41" s="100"/>
      <c r="AE41" s="100" t="s">
        <v>69</v>
      </c>
      <c r="AF41" s="100"/>
      <c r="AG41" s="100"/>
      <c r="AH41" s="100"/>
      <c r="AI41" s="100"/>
      <c r="AJ41" s="100"/>
      <c r="AK41" s="100" t="s">
        <v>69</v>
      </c>
      <c r="AL41" s="100"/>
      <c r="AM41" s="100"/>
      <c r="AN41" s="100"/>
      <c r="AO41" s="100" t="s">
        <v>69</v>
      </c>
      <c r="AP41" s="100"/>
      <c r="AQ41" s="100"/>
      <c r="AR41" s="100"/>
      <c r="AS41" s="100" t="s">
        <v>69</v>
      </c>
      <c r="AT41" s="100"/>
      <c r="AU41" s="100"/>
      <c r="AV41" s="100" t="s">
        <v>69</v>
      </c>
      <c r="AW41" s="100"/>
      <c r="AX41" s="100"/>
      <c r="AY41" s="100"/>
      <c r="AZ41" s="100"/>
      <c r="BA41" s="100" t="s">
        <v>69</v>
      </c>
      <c r="BB41" s="100"/>
      <c r="BC41" s="100"/>
      <c r="BD41" s="100"/>
      <c r="BE41" s="100" t="s">
        <v>69</v>
      </c>
      <c r="BF41" s="100"/>
      <c r="BG41" s="100"/>
      <c r="BH41" s="100"/>
      <c r="BI41" s="100" t="s">
        <v>69</v>
      </c>
      <c r="BJ41" s="100"/>
      <c r="BK41" s="100"/>
      <c r="BL41" s="100"/>
      <c r="BM41" s="100"/>
      <c r="BN41" s="100" t="s">
        <v>69</v>
      </c>
      <c r="BO41" s="100"/>
      <c r="BP41" s="100"/>
      <c r="BQ41" s="100"/>
      <c r="BR41" s="100" t="s">
        <v>69</v>
      </c>
      <c r="BS41" s="100"/>
      <c r="BT41" s="100"/>
      <c r="BU41" s="100"/>
      <c r="BV41" s="100"/>
      <c r="BW41" s="100"/>
      <c r="BX41" s="100"/>
      <c r="BY41" s="100" t="s">
        <v>75</v>
      </c>
      <c r="BZ41" s="100" t="s">
        <v>76</v>
      </c>
      <c r="CA41" s="100" t="s">
        <v>63</v>
      </c>
      <c r="CB41" s="100" t="s">
        <v>63</v>
      </c>
      <c r="CC41" s="100" t="s">
        <v>63</v>
      </c>
      <c r="CD41" s="100" t="s">
        <v>63</v>
      </c>
      <c r="CE41" s="100" t="s">
        <v>77</v>
      </c>
      <c r="CF41" s="100"/>
      <c r="CG41" s="100">
        <f t="shared" si="1"/>
        <v>0</v>
      </c>
      <c r="CH41" s="102"/>
    </row>
    <row r="42" s="54" customFormat="1" ht="120" customHeight="1" spans="1:86">
      <c r="A42" s="100">
        <v>37</v>
      </c>
      <c r="B42" s="111" t="s">
        <v>334</v>
      </c>
      <c r="C42" s="100">
        <v>1</v>
      </c>
      <c r="D42" s="100" t="s">
        <v>335</v>
      </c>
      <c r="E42" s="100" t="s">
        <v>336</v>
      </c>
      <c r="F42" s="100" t="s">
        <v>337</v>
      </c>
      <c r="G42" s="100" t="s">
        <v>59</v>
      </c>
      <c r="H42" s="100" t="s">
        <v>60</v>
      </c>
      <c r="I42" s="100" t="s">
        <v>61</v>
      </c>
      <c r="J42" s="100" t="s">
        <v>247</v>
      </c>
      <c r="K42" s="103">
        <v>2</v>
      </c>
      <c r="L42" s="103">
        <v>1</v>
      </c>
      <c r="M42" s="104" t="s">
        <v>63</v>
      </c>
      <c r="N42" s="104">
        <v>202602</v>
      </c>
      <c r="O42" s="106">
        <v>0.6</v>
      </c>
      <c r="P42" s="112">
        <v>202701</v>
      </c>
      <c r="Q42" s="112" t="s">
        <v>64</v>
      </c>
      <c r="R42" s="112"/>
      <c r="S42" s="112"/>
      <c r="T42" s="104" t="s">
        <v>338</v>
      </c>
      <c r="U42" s="100" t="s">
        <v>67</v>
      </c>
      <c r="V42" s="100" t="s">
        <v>63</v>
      </c>
      <c r="W42" s="100" t="s">
        <v>335</v>
      </c>
      <c r="X42" s="100"/>
      <c r="Y42" s="100" t="s">
        <v>68</v>
      </c>
      <c r="Z42" s="100" t="s">
        <v>63</v>
      </c>
      <c r="AA42" s="100" t="s">
        <v>69</v>
      </c>
      <c r="AB42" s="100"/>
      <c r="AC42" s="100"/>
      <c r="AD42" s="100"/>
      <c r="AE42" s="100" t="s">
        <v>69</v>
      </c>
      <c r="AF42" s="100"/>
      <c r="AG42" s="100"/>
      <c r="AH42" s="100"/>
      <c r="AI42" s="100"/>
      <c r="AJ42" s="100"/>
      <c r="AK42" s="100" t="s">
        <v>69</v>
      </c>
      <c r="AL42" s="100"/>
      <c r="AM42" s="100"/>
      <c r="AN42" s="100"/>
      <c r="AO42" s="100" t="s">
        <v>69</v>
      </c>
      <c r="AP42" s="100"/>
      <c r="AQ42" s="100"/>
      <c r="AR42" s="100"/>
      <c r="AS42" s="100" t="s">
        <v>69</v>
      </c>
      <c r="AT42" s="100"/>
      <c r="AU42" s="100"/>
      <c r="AV42" s="100" t="s">
        <v>69</v>
      </c>
      <c r="AW42" s="100"/>
      <c r="AX42" s="100"/>
      <c r="AY42" s="100"/>
      <c r="AZ42" s="100"/>
      <c r="BA42" s="100" t="s">
        <v>69</v>
      </c>
      <c r="BB42" s="100"/>
      <c r="BC42" s="100"/>
      <c r="BD42" s="100"/>
      <c r="BE42" s="100" t="s">
        <v>69</v>
      </c>
      <c r="BF42" s="100"/>
      <c r="BG42" s="100"/>
      <c r="BH42" s="100"/>
      <c r="BI42" s="100" t="s">
        <v>69</v>
      </c>
      <c r="BJ42" s="100"/>
      <c r="BK42" s="100"/>
      <c r="BL42" s="100"/>
      <c r="BM42" s="100"/>
      <c r="BN42" s="100" t="s">
        <v>69</v>
      </c>
      <c r="BO42" s="100"/>
      <c r="BP42" s="100"/>
      <c r="BQ42" s="100"/>
      <c r="BR42" s="100" t="s">
        <v>69</v>
      </c>
      <c r="BS42" s="100"/>
      <c r="BT42" s="100"/>
      <c r="BU42" s="100"/>
      <c r="BV42" s="100"/>
      <c r="BW42" s="100"/>
      <c r="BX42" s="100"/>
      <c r="BY42" s="100" t="s">
        <v>75</v>
      </c>
      <c r="BZ42" s="100" t="s">
        <v>76</v>
      </c>
      <c r="CA42" s="100" t="s">
        <v>99</v>
      </c>
      <c r="CB42" s="100" t="s">
        <v>63</v>
      </c>
      <c r="CC42" s="100" t="s">
        <v>63</v>
      </c>
      <c r="CD42" s="100" t="s">
        <v>63</v>
      </c>
      <c r="CE42" s="100" t="s">
        <v>77</v>
      </c>
      <c r="CF42" s="100"/>
      <c r="CG42" s="100">
        <f t="shared" si="1"/>
        <v>0</v>
      </c>
      <c r="CH42" s="102"/>
    </row>
    <row r="43" s="54" customFormat="1" ht="120" customHeight="1" spans="1:86">
      <c r="A43" s="100">
        <v>38</v>
      </c>
      <c r="B43" s="111" t="s">
        <v>339</v>
      </c>
      <c r="C43" s="100">
        <v>1</v>
      </c>
      <c r="D43" s="100" t="s">
        <v>340</v>
      </c>
      <c r="E43" s="100" t="s">
        <v>341</v>
      </c>
      <c r="F43" s="100" t="s">
        <v>342</v>
      </c>
      <c r="G43" s="100" t="s">
        <v>59</v>
      </c>
      <c r="H43" s="100" t="s">
        <v>60</v>
      </c>
      <c r="I43" s="100" t="s">
        <v>61</v>
      </c>
      <c r="J43" s="100" t="s">
        <v>247</v>
      </c>
      <c r="K43" s="103">
        <v>1.2</v>
      </c>
      <c r="L43" s="103">
        <v>1.2</v>
      </c>
      <c r="M43" s="104" t="s">
        <v>63</v>
      </c>
      <c r="N43" s="104">
        <v>202604</v>
      </c>
      <c r="O43" s="106">
        <v>0.8</v>
      </c>
      <c r="P43" s="112">
        <v>202609</v>
      </c>
      <c r="Q43" s="112" t="s">
        <v>63</v>
      </c>
      <c r="R43" s="112"/>
      <c r="S43" s="112" t="s">
        <v>343</v>
      </c>
      <c r="T43" s="104" t="s">
        <v>344</v>
      </c>
      <c r="U43" s="100" t="s">
        <v>67</v>
      </c>
      <c r="V43" s="100" t="s">
        <v>63</v>
      </c>
      <c r="W43" s="100" t="s">
        <v>340</v>
      </c>
      <c r="X43" s="100"/>
      <c r="Y43" s="100" t="s">
        <v>68</v>
      </c>
      <c r="Z43" s="100" t="s">
        <v>63</v>
      </c>
      <c r="AA43" s="100" t="s">
        <v>69</v>
      </c>
      <c r="AB43" s="100"/>
      <c r="AC43" s="100"/>
      <c r="AD43" s="100"/>
      <c r="AE43" s="100" t="s">
        <v>69</v>
      </c>
      <c r="AF43" s="100"/>
      <c r="AG43" s="100"/>
      <c r="AH43" s="100"/>
      <c r="AI43" s="100"/>
      <c r="AJ43" s="100"/>
      <c r="AK43" s="100" t="s">
        <v>69</v>
      </c>
      <c r="AL43" s="100"/>
      <c r="AM43" s="100"/>
      <c r="AN43" s="100"/>
      <c r="AO43" s="100" t="s">
        <v>69</v>
      </c>
      <c r="AP43" s="100"/>
      <c r="AQ43" s="100"/>
      <c r="AR43" s="100"/>
      <c r="AS43" s="100" t="s">
        <v>69</v>
      </c>
      <c r="AT43" s="100"/>
      <c r="AU43" s="100"/>
      <c r="AV43" s="100" t="s">
        <v>69</v>
      </c>
      <c r="AW43" s="100"/>
      <c r="AX43" s="100"/>
      <c r="AY43" s="100"/>
      <c r="AZ43" s="100"/>
      <c r="BA43" s="100" t="s">
        <v>69</v>
      </c>
      <c r="BB43" s="100"/>
      <c r="BC43" s="100"/>
      <c r="BD43" s="100"/>
      <c r="BE43" s="100" t="s">
        <v>69</v>
      </c>
      <c r="BF43" s="100"/>
      <c r="BG43" s="100"/>
      <c r="BH43" s="100"/>
      <c r="BI43" s="100" t="s">
        <v>63</v>
      </c>
      <c r="BJ43" s="100"/>
      <c r="BK43" s="100" t="s">
        <v>68</v>
      </c>
      <c r="BL43" s="100"/>
      <c r="BM43" s="100"/>
      <c r="BN43" s="100" t="s">
        <v>69</v>
      </c>
      <c r="BO43" s="100"/>
      <c r="BP43" s="100"/>
      <c r="BQ43" s="100"/>
      <c r="BR43" s="100" t="s">
        <v>69</v>
      </c>
      <c r="BS43" s="100"/>
      <c r="BT43" s="100"/>
      <c r="BU43" s="100"/>
      <c r="BV43" s="100"/>
      <c r="BW43" s="100"/>
      <c r="BX43" s="100"/>
      <c r="BY43" s="100" t="s">
        <v>75</v>
      </c>
      <c r="BZ43" s="100" t="s">
        <v>345</v>
      </c>
      <c r="CA43" s="100" t="s">
        <v>99</v>
      </c>
      <c r="CB43" s="100" t="s">
        <v>63</v>
      </c>
      <c r="CC43" s="100" t="s">
        <v>63</v>
      </c>
      <c r="CD43" s="100" t="s">
        <v>63</v>
      </c>
      <c r="CE43" s="100" t="s">
        <v>77</v>
      </c>
      <c r="CF43" s="100"/>
      <c r="CG43" s="100">
        <f t="shared" si="1"/>
        <v>0</v>
      </c>
      <c r="CH43" s="102"/>
    </row>
    <row r="44" s="54" customFormat="1" ht="120" customHeight="1" spans="1:86">
      <c r="A44" s="100">
        <v>39</v>
      </c>
      <c r="B44" s="111" t="s">
        <v>346</v>
      </c>
      <c r="C44" s="100">
        <v>1</v>
      </c>
      <c r="D44" s="100" t="s">
        <v>347</v>
      </c>
      <c r="E44" s="117" t="s">
        <v>348</v>
      </c>
      <c r="F44" s="100" t="s">
        <v>349</v>
      </c>
      <c r="G44" s="100" t="s">
        <v>59</v>
      </c>
      <c r="H44" s="100" t="s">
        <v>60</v>
      </c>
      <c r="I44" s="100" t="s">
        <v>61</v>
      </c>
      <c r="J44" s="100" t="s">
        <v>247</v>
      </c>
      <c r="K44" s="103">
        <v>1</v>
      </c>
      <c r="L44" s="103">
        <v>1</v>
      </c>
      <c r="M44" s="104" t="s">
        <v>63</v>
      </c>
      <c r="N44" s="104">
        <v>202603</v>
      </c>
      <c r="O44" s="106">
        <v>0.7</v>
      </c>
      <c r="P44" s="112">
        <v>202610</v>
      </c>
      <c r="Q44" s="112" t="s">
        <v>99</v>
      </c>
      <c r="R44" s="112"/>
      <c r="S44" s="112"/>
      <c r="T44" s="104" t="s">
        <v>350</v>
      </c>
      <c r="U44" s="100" t="s">
        <v>67</v>
      </c>
      <c r="V44" s="100" t="s">
        <v>63</v>
      </c>
      <c r="W44" s="100" t="s">
        <v>347</v>
      </c>
      <c r="X44" s="100"/>
      <c r="Y44" s="100" t="s">
        <v>68</v>
      </c>
      <c r="Z44" s="100"/>
      <c r="AA44" s="100" t="s">
        <v>69</v>
      </c>
      <c r="AB44" s="100"/>
      <c r="AC44" s="100"/>
      <c r="AD44" s="100"/>
      <c r="AE44" s="100" t="s">
        <v>69</v>
      </c>
      <c r="AF44" s="100"/>
      <c r="AG44" s="100"/>
      <c r="AH44" s="100"/>
      <c r="AI44" s="100"/>
      <c r="AJ44" s="100"/>
      <c r="AK44" s="100" t="s">
        <v>69</v>
      </c>
      <c r="AL44" s="100"/>
      <c r="AM44" s="100"/>
      <c r="AN44" s="100"/>
      <c r="AO44" s="100" t="s">
        <v>69</v>
      </c>
      <c r="AP44" s="100"/>
      <c r="AQ44" s="100"/>
      <c r="AR44" s="100"/>
      <c r="AS44" s="100" t="s">
        <v>69</v>
      </c>
      <c r="AT44" s="100"/>
      <c r="AU44" s="100"/>
      <c r="AV44" s="100" t="s">
        <v>69</v>
      </c>
      <c r="AW44" s="100"/>
      <c r="AX44" s="100" t="s">
        <v>68</v>
      </c>
      <c r="AY44" s="100"/>
      <c r="AZ44" s="100"/>
      <c r="BA44" s="100" t="s">
        <v>69</v>
      </c>
      <c r="BB44" s="100"/>
      <c r="BC44" s="100"/>
      <c r="BD44" s="100"/>
      <c r="BE44" s="100" t="s">
        <v>69</v>
      </c>
      <c r="BF44" s="100"/>
      <c r="BG44" s="100"/>
      <c r="BH44" s="100"/>
      <c r="BI44" s="100" t="s">
        <v>63</v>
      </c>
      <c r="BJ44" s="100"/>
      <c r="BK44" s="100"/>
      <c r="BL44" s="100"/>
      <c r="BM44" s="100"/>
      <c r="BN44" s="100" t="s">
        <v>69</v>
      </c>
      <c r="BO44" s="100"/>
      <c r="BP44" s="100"/>
      <c r="BQ44" s="100"/>
      <c r="BR44" s="100" t="s">
        <v>69</v>
      </c>
      <c r="BS44" s="100"/>
      <c r="BT44" s="100"/>
      <c r="BU44" s="100"/>
      <c r="BV44" s="100"/>
      <c r="BW44" s="100"/>
      <c r="BX44" s="100"/>
      <c r="BY44" s="100" t="s">
        <v>75</v>
      </c>
      <c r="BZ44" s="100" t="s">
        <v>76</v>
      </c>
      <c r="CA44" s="100" t="s">
        <v>99</v>
      </c>
      <c r="CB44" s="100" t="s">
        <v>63</v>
      </c>
      <c r="CC44" s="100" t="s">
        <v>63</v>
      </c>
      <c r="CD44" s="100" t="s">
        <v>63</v>
      </c>
      <c r="CE44" s="100" t="s">
        <v>77</v>
      </c>
      <c r="CF44" s="100"/>
      <c r="CG44" s="100">
        <f t="shared" si="1"/>
        <v>0</v>
      </c>
      <c r="CH44" s="102"/>
    </row>
    <row r="45" s="54" customFormat="1" ht="120" customHeight="1" spans="1:86">
      <c r="A45" s="100">
        <v>40</v>
      </c>
      <c r="B45" s="111" t="s">
        <v>351</v>
      </c>
      <c r="C45" s="100">
        <v>1</v>
      </c>
      <c r="D45" s="100" t="s">
        <v>352</v>
      </c>
      <c r="E45" s="117" t="s">
        <v>353</v>
      </c>
      <c r="F45" s="100" t="s">
        <v>354</v>
      </c>
      <c r="G45" s="100" t="s">
        <v>238</v>
      </c>
      <c r="H45" s="102" t="s">
        <v>60</v>
      </c>
      <c r="I45" s="100" t="s">
        <v>61</v>
      </c>
      <c r="J45" s="100" t="s">
        <v>247</v>
      </c>
      <c r="K45" s="103">
        <v>1</v>
      </c>
      <c r="L45" s="103">
        <v>1</v>
      </c>
      <c r="M45" s="104" t="s">
        <v>63</v>
      </c>
      <c r="N45" s="104">
        <v>202604</v>
      </c>
      <c r="O45" s="106">
        <v>0.6</v>
      </c>
      <c r="P45" s="112">
        <v>202612</v>
      </c>
      <c r="Q45" s="112" t="s">
        <v>99</v>
      </c>
      <c r="R45" s="112"/>
      <c r="S45" s="112"/>
      <c r="T45" s="104" t="s">
        <v>355</v>
      </c>
      <c r="U45" s="100" t="s">
        <v>240</v>
      </c>
      <c r="V45" s="100" t="s">
        <v>63</v>
      </c>
      <c r="W45" s="100" t="s">
        <v>352</v>
      </c>
      <c r="X45" s="100"/>
      <c r="Y45" s="100" t="s">
        <v>68</v>
      </c>
      <c r="Z45" s="100"/>
      <c r="AA45" s="100" t="s">
        <v>69</v>
      </c>
      <c r="AB45" s="100"/>
      <c r="AC45" s="100"/>
      <c r="AD45" s="100"/>
      <c r="AE45" s="100" t="s">
        <v>69</v>
      </c>
      <c r="AF45" s="100"/>
      <c r="AG45" s="100"/>
      <c r="AH45" s="100"/>
      <c r="AI45" s="100"/>
      <c r="AJ45" s="100"/>
      <c r="AK45" s="100" t="s">
        <v>69</v>
      </c>
      <c r="AL45" s="100"/>
      <c r="AM45" s="100"/>
      <c r="AN45" s="100"/>
      <c r="AO45" s="100" t="s">
        <v>69</v>
      </c>
      <c r="AP45" s="100"/>
      <c r="AQ45" s="100"/>
      <c r="AR45" s="100"/>
      <c r="AS45" s="100" t="s">
        <v>69</v>
      </c>
      <c r="AT45" s="100"/>
      <c r="AU45" s="100"/>
      <c r="AV45" s="100" t="s">
        <v>69</v>
      </c>
      <c r="AW45" s="100"/>
      <c r="AX45" s="100"/>
      <c r="AY45" s="100"/>
      <c r="AZ45" s="100"/>
      <c r="BA45" s="100" t="s">
        <v>69</v>
      </c>
      <c r="BB45" s="100"/>
      <c r="BC45" s="100"/>
      <c r="BD45" s="100"/>
      <c r="BE45" s="100" t="s">
        <v>69</v>
      </c>
      <c r="BF45" s="100"/>
      <c r="BG45" s="100"/>
      <c r="BH45" s="100"/>
      <c r="BI45" s="100" t="s">
        <v>69</v>
      </c>
      <c r="BJ45" s="100"/>
      <c r="BK45" s="100"/>
      <c r="BL45" s="100"/>
      <c r="BM45" s="100"/>
      <c r="BN45" s="100" t="s">
        <v>69</v>
      </c>
      <c r="BO45" s="100"/>
      <c r="BP45" s="100"/>
      <c r="BQ45" s="100"/>
      <c r="BR45" s="100" t="s">
        <v>69</v>
      </c>
      <c r="BS45" s="100"/>
      <c r="BT45" s="100"/>
      <c r="BU45" s="100"/>
      <c r="BV45" s="100"/>
      <c r="BW45" s="100"/>
      <c r="BX45" s="100"/>
      <c r="BY45" s="100" t="s">
        <v>75</v>
      </c>
      <c r="BZ45" s="100" t="s">
        <v>76</v>
      </c>
      <c r="CA45" s="100" t="s">
        <v>99</v>
      </c>
      <c r="CB45" s="100" t="s">
        <v>63</v>
      </c>
      <c r="CC45" s="100" t="s">
        <v>99</v>
      </c>
      <c r="CD45" s="100" t="s">
        <v>99</v>
      </c>
      <c r="CE45" s="100" t="s">
        <v>77</v>
      </c>
      <c r="CF45" s="100"/>
      <c r="CG45" s="100">
        <f t="shared" si="1"/>
        <v>0</v>
      </c>
      <c r="CH45" s="102"/>
    </row>
    <row r="46" s="54" customFormat="1" ht="120" customHeight="1" spans="1:86">
      <c r="A46" s="100">
        <v>41</v>
      </c>
      <c r="B46" s="111" t="s">
        <v>356</v>
      </c>
      <c r="C46" s="100">
        <v>1</v>
      </c>
      <c r="D46" s="100" t="s">
        <v>357</v>
      </c>
      <c r="E46" s="100" t="s">
        <v>358</v>
      </c>
      <c r="F46" s="100" t="s">
        <v>359</v>
      </c>
      <c r="G46" s="100" t="s">
        <v>59</v>
      </c>
      <c r="H46" s="100" t="s">
        <v>60</v>
      </c>
      <c r="I46" s="100" t="s">
        <v>61</v>
      </c>
      <c r="J46" s="100" t="s">
        <v>247</v>
      </c>
      <c r="K46" s="103">
        <v>1</v>
      </c>
      <c r="L46" s="103">
        <v>1</v>
      </c>
      <c r="M46" s="104" t="s">
        <v>63</v>
      </c>
      <c r="N46" s="104">
        <v>202603</v>
      </c>
      <c r="O46" s="106">
        <v>0.6</v>
      </c>
      <c r="P46" s="112">
        <v>202612</v>
      </c>
      <c r="Q46" s="112" t="s">
        <v>99</v>
      </c>
      <c r="R46" s="112"/>
      <c r="S46" s="115"/>
      <c r="T46" s="104" t="s">
        <v>360</v>
      </c>
      <c r="U46" s="100" t="s">
        <v>67</v>
      </c>
      <c r="V46" s="100" t="s">
        <v>63</v>
      </c>
      <c r="W46" s="100" t="s">
        <v>357</v>
      </c>
      <c r="X46" s="100"/>
      <c r="Y46" s="100" t="s">
        <v>68</v>
      </c>
      <c r="Z46" s="100"/>
      <c r="AA46" s="100" t="s">
        <v>69</v>
      </c>
      <c r="AB46" s="100"/>
      <c r="AC46" s="100"/>
      <c r="AD46" s="100"/>
      <c r="AE46" s="100" t="s">
        <v>69</v>
      </c>
      <c r="AF46" s="100"/>
      <c r="AG46" s="100"/>
      <c r="AH46" s="100"/>
      <c r="AI46" s="100"/>
      <c r="AJ46" s="100"/>
      <c r="AK46" s="100" t="s">
        <v>69</v>
      </c>
      <c r="AL46" s="100"/>
      <c r="AM46" s="100"/>
      <c r="AN46" s="100"/>
      <c r="AO46" s="100" t="s">
        <v>69</v>
      </c>
      <c r="AP46" s="100"/>
      <c r="AQ46" s="100"/>
      <c r="AR46" s="100"/>
      <c r="AS46" s="100" t="s">
        <v>69</v>
      </c>
      <c r="AT46" s="100"/>
      <c r="AU46" s="100"/>
      <c r="AV46" s="100" t="s">
        <v>69</v>
      </c>
      <c r="AW46" s="100"/>
      <c r="AX46" s="100"/>
      <c r="AY46" s="100"/>
      <c r="AZ46" s="100"/>
      <c r="BA46" s="100" t="s">
        <v>69</v>
      </c>
      <c r="BB46" s="100"/>
      <c r="BC46" s="100"/>
      <c r="BD46" s="100"/>
      <c r="BE46" s="100" t="s">
        <v>69</v>
      </c>
      <c r="BF46" s="100"/>
      <c r="BG46" s="100"/>
      <c r="BH46" s="100"/>
      <c r="BI46" s="100" t="s">
        <v>69</v>
      </c>
      <c r="BJ46" s="100"/>
      <c r="BK46" s="100"/>
      <c r="BL46" s="100"/>
      <c r="BM46" s="100"/>
      <c r="BN46" s="100" t="s">
        <v>69</v>
      </c>
      <c r="BO46" s="100"/>
      <c r="BP46" s="100"/>
      <c r="BQ46" s="100"/>
      <c r="BR46" s="100" t="s">
        <v>69</v>
      </c>
      <c r="BS46" s="100"/>
      <c r="BT46" s="100"/>
      <c r="BU46" s="100"/>
      <c r="BV46" s="100"/>
      <c r="BW46" s="100"/>
      <c r="BX46" s="100"/>
      <c r="BY46" s="100" t="s">
        <v>75</v>
      </c>
      <c r="BZ46" s="100" t="s">
        <v>76</v>
      </c>
      <c r="CA46" s="100" t="s">
        <v>99</v>
      </c>
      <c r="CB46" s="100" t="s">
        <v>63</v>
      </c>
      <c r="CC46" s="100" t="s">
        <v>99</v>
      </c>
      <c r="CD46" s="100" t="s">
        <v>99</v>
      </c>
      <c r="CE46" s="100" t="s">
        <v>77</v>
      </c>
      <c r="CF46" s="100"/>
      <c r="CG46" s="100">
        <f t="shared" si="1"/>
        <v>0</v>
      </c>
      <c r="CH46" s="102"/>
    </row>
    <row r="47" s="54" customFormat="1" ht="120" customHeight="1" spans="1:86">
      <c r="A47" s="100">
        <v>42</v>
      </c>
      <c r="B47" s="111" t="s">
        <v>361</v>
      </c>
      <c r="C47" s="100">
        <v>1</v>
      </c>
      <c r="D47" s="100" t="s">
        <v>362</v>
      </c>
      <c r="E47" s="100" t="s">
        <v>363</v>
      </c>
      <c r="F47" s="100" t="s">
        <v>364</v>
      </c>
      <c r="G47" s="100" t="s">
        <v>59</v>
      </c>
      <c r="H47" s="100" t="s">
        <v>60</v>
      </c>
      <c r="I47" s="100" t="s">
        <v>61</v>
      </c>
      <c r="J47" s="100" t="s">
        <v>247</v>
      </c>
      <c r="K47" s="103">
        <v>1</v>
      </c>
      <c r="L47" s="103">
        <v>0.8</v>
      </c>
      <c r="M47" s="104" t="s">
        <v>99</v>
      </c>
      <c r="N47" s="104">
        <v>202607</v>
      </c>
      <c r="O47" s="106">
        <v>0.5</v>
      </c>
      <c r="P47" s="112">
        <v>202612</v>
      </c>
      <c r="Q47" s="112" t="s">
        <v>99</v>
      </c>
      <c r="R47" s="112"/>
      <c r="S47" s="112"/>
      <c r="T47" s="104" t="s">
        <v>365</v>
      </c>
      <c r="U47" s="100" t="s">
        <v>67</v>
      </c>
      <c r="V47" s="100" t="s">
        <v>63</v>
      </c>
      <c r="W47" s="100" t="s">
        <v>362</v>
      </c>
      <c r="X47" s="100"/>
      <c r="Y47" s="100" t="s">
        <v>68</v>
      </c>
      <c r="Z47" s="100"/>
      <c r="AA47" s="100" t="s">
        <v>69</v>
      </c>
      <c r="AB47" s="100"/>
      <c r="AC47" s="100"/>
      <c r="AD47" s="100"/>
      <c r="AE47" s="100" t="s">
        <v>69</v>
      </c>
      <c r="AF47" s="100"/>
      <c r="AG47" s="100"/>
      <c r="AH47" s="100"/>
      <c r="AI47" s="100"/>
      <c r="AJ47" s="100"/>
      <c r="AK47" s="100" t="s">
        <v>69</v>
      </c>
      <c r="AL47" s="100"/>
      <c r="AM47" s="100"/>
      <c r="AN47" s="100"/>
      <c r="AO47" s="100" t="s">
        <v>69</v>
      </c>
      <c r="AP47" s="100"/>
      <c r="AQ47" s="100"/>
      <c r="AR47" s="100"/>
      <c r="AS47" s="100" t="s">
        <v>69</v>
      </c>
      <c r="AT47" s="100"/>
      <c r="AU47" s="100"/>
      <c r="AV47" s="100" t="s">
        <v>69</v>
      </c>
      <c r="AW47" s="100"/>
      <c r="AX47" s="100" t="s">
        <v>68</v>
      </c>
      <c r="AY47" s="100"/>
      <c r="AZ47" s="100"/>
      <c r="BA47" s="100" t="s">
        <v>69</v>
      </c>
      <c r="BB47" s="100"/>
      <c r="BC47" s="100"/>
      <c r="BD47" s="100"/>
      <c r="BE47" s="100" t="s">
        <v>69</v>
      </c>
      <c r="BF47" s="100"/>
      <c r="BG47" s="100"/>
      <c r="BH47" s="100"/>
      <c r="BI47" s="100" t="s">
        <v>69</v>
      </c>
      <c r="BJ47" s="100"/>
      <c r="BK47" s="100" t="s">
        <v>68</v>
      </c>
      <c r="BL47" s="100"/>
      <c r="BM47" s="100"/>
      <c r="BN47" s="100" t="s">
        <v>69</v>
      </c>
      <c r="BO47" s="100"/>
      <c r="BP47" s="100" t="s">
        <v>73</v>
      </c>
      <c r="BQ47" s="100"/>
      <c r="BR47" s="100" t="s">
        <v>69</v>
      </c>
      <c r="BS47" s="100"/>
      <c r="BT47" s="100"/>
      <c r="BU47" s="100"/>
      <c r="BV47" s="100"/>
      <c r="BW47" s="100"/>
      <c r="BX47" s="100"/>
      <c r="BY47" s="100" t="s">
        <v>75</v>
      </c>
      <c r="BZ47" s="100" t="s">
        <v>76</v>
      </c>
      <c r="CA47" s="100" t="s">
        <v>99</v>
      </c>
      <c r="CB47" s="100" t="s">
        <v>63</v>
      </c>
      <c r="CC47" s="100" t="s">
        <v>63</v>
      </c>
      <c r="CD47" s="100" t="s">
        <v>63</v>
      </c>
      <c r="CE47" s="100" t="s">
        <v>77</v>
      </c>
      <c r="CF47" s="100"/>
      <c r="CG47" s="100">
        <f t="shared" si="1"/>
        <v>0</v>
      </c>
      <c r="CH47" s="102"/>
    </row>
    <row r="48" s="54" customFormat="1" ht="120" customHeight="1" spans="1:86">
      <c r="A48" s="100">
        <v>43</v>
      </c>
      <c r="B48" s="111" t="s">
        <v>366</v>
      </c>
      <c r="C48" s="100">
        <v>1</v>
      </c>
      <c r="D48" s="100" t="s">
        <v>367</v>
      </c>
      <c r="E48" s="100" t="s">
        <v>368</v>
      </c>
      <c r="F48" s="100" t="s">
        <v>369</v>
      </c>
      <c r="G48" s="100" t="s">
        <v>59</v>
      </c>
      <c r="H48" s="100" t="s">
        <v>60</v>
      </c>
      <c r="I48" s="100" t="s">
        <v>61</v>
      </c>
      <c r="J48" s="100" t="s">
        <v>247</v>
      </c>
      <c r="K48" s="103">
        <v>1</v>
      </c>
      <c r="L48" s="103">
        <v>1</v>
      </c>
      <c r="M48" s="104" t="s">
        <v>63</v>
      </c>
      <c r="N48" s="104">
        <v>202601</v>
      </c>
      <c r="O48" s="106">
        <v>0.7</v>
      </c>
      <c r="P48" s="112">
        <v>202604</v>
      </c>
      <c r="Q48" s="112" t="s">
        <v>63</v>
      </c>
      <c r="R48" s="112"/>
      <c r="S48" s="112" t="s">
        <v>370</v>
      </c>
      <c r="T48" s="104" t="s">
        <v>371</v>
      </c>
      <c r="U48" s="100" t="s">
        <v>67</v>
      </c>
      <c r="V48" s="100" t="s">
        <v>63</v>
      </c>
      <c r="W48" s="100" t="s">
        <v>367</v>
      </c>
      <c r="X48" s="100"/>
      <c r="Y48" s="100" t="s">
        <v>68</v>
      </c>
      <c r="Z48" s="100" t="s">
        <v>63</v>
      </c>
      <c r="AA48" s="100" t="s">
        <v>69</v>
      </c>
      <c r="AB48" s="100"/>
      <c r="AC48" s="100"/>
      <c r="AD48" s="100"/>
      <c r="AE48" s="100" t="s">
        <v>69</v>
      </c>
      <c r="AF48" s="100"/>
      <c r="AG48" s="100"/>
      <c r="AH48" s="100"/>
      <c r="AI48" s="100"/>
      <c r="AJ48" s="100"/>
      <c r="AK48" s="100" t="s">
        <v>69</v>
      </c>
      <c r="AL48" s="100"/>
      <c r="AM48" s="100"/>
      <c r="AN48" s="100"/>
      <c r="AO48" s="100" t="s">
        <v>69</v>
      </c>
      <c r="AP48" s="100"/>
      <c r="AQ48" s="100"/>
      <c r="AR48" s="100"/>
      <c r="AS48" s="100" t="s">
        <v>69</v>
      </c>
      <c r="AT48" s="100"/>
      <c r="AU48" s="100"/>
      <c r="AV48" s="100" t="s">
        <v>69</v>
      </c>
      <c r="AW48" s="100"/>
      <c r="AX48" s="100"/>
      <c r="AY48" s="100"/>
      <c r="AZ48" s="100"/>
      <c r="BA48" s="100" t="s">
        <v>69</v>
      </c>
      <c r="BB48" s="100"/>
      <c r="BC48" s="100"/>
      <c r="BD48" s="100"/>
      <c r="BE48" s="100" t="s">
        <v>69</v>
      </c>
      <c r="BF48" s="100"/>
      <c r="BG48" s="100"/>
      <c r="BH48" s="100"/>
      <c r="BI48" s="100" t="s">
        <v>63</v>
      </c>
      <c r="BJ48" s="100"/>
      <c r="BK48" s="100"/>
      <c r="BL48" s="100"/>
      <c r="BM48" s="100"/>
      <c r="BN48" s="100" t="s">
        <v>69</v>
      </c>
      <c r="BO48" s="100"/>
      <c r="BP48" s="100"/>
      <c r="BQ48" s="100"/>
      <c r="BR48" s="100" t="s">
        <v>69</v>
      </c>
      <c r="BS48" s="100"/>
      <c r="BT48" s="100"/>
      <c r="BU48" s="100"/>
      <c r="BV48" s="100"/>
      <c r="BW48" s="100"/>
      <c r="BX48" s="100"/>
      <c r="BY48" s="100" t="s">
        <v>75</v>
      </c>
      <c r="BZ48" s="100" t="s">
        <v>76</v>
      </c>
      <c r="CA48" s="100" t="s">
        <v>99</v>
      </c>
      <c r="CB48" s="100" t="s">
        <v>63</v>
      </c>
      <c r="CC48" s="100" t="s">
        <v>63</v>
      </c>
      <c r="CD48" s="100" t="s">
        <v>63</v>
      </c>
      <c r="CE48" s="100" t="s">
        <v>77</v>
      </c>
      <c r="CF48" s="100"/>
      <c r="CG48" s="100">
        <f t="shared" si="1"/>
        <v>0</v>
      </c>
      <c r="CH48" s="102"/>
    </row>
    <row r="49" s="54" customFormat="1" ht="120" customHeight="1" spans="1:86">
      <c r="A49" s="100">
        <v>44</v>
      </c>
      <c r="B49" s="111" t="s">
        <v>372</v>
      </c>
      <c r="C49" s="100">
        <v>1</v>
      </c>
      <c r="D49" s="100" t="s">
        <v>373</v>
      </c>
      <c r="E49" s="100" t="s">
        <v>374</v>
      </c>
      <c r="F49" s="114" t="s">
        <v>375</v>
      </c>
      <c r="G49" s="100" t="s">
        <v>59</v>
      </c>
      <c r="H49" s="100" t="s">
        <v>60</v>
      </c>
      <c r="I49" s="100" t="s">
        <v>61</v>
      </c>
      <c r="J49" s="100" t="s">
        <v>247</v>
      </c>
      <c r="K49" s="103">
        <v>1</v>
      </c>
      <c r="L49" s="103">
        <v>1</v>
      </c>
      <c r="M49" s="104" t="s">
        <v>63</v>
      </c>
      <c r="N49" s="104">
        <v>202603</v>
      </c>
      <c r="O49" s="106">
        <v>0.7</v>
      </c>
      <c r="P49" s="112">
        <v>202612</v>
      </c>
      <c r="Q49" s="112" t="s">
        <v>63</v>
      </c>
      <c r="R49" s="112"/>
      <c r="S49" s="112" t="s">
        <v>376</v>
      </c>
      <c r="T49" s="104" t="s">
        <v>377</v>
      </c>
      <c r="U49" s="100" t="s">
        <v>67</v>
      </c>
      <c r="V49" s="100" t="s">
        <v>63</v>
      </c>
      <c r="W49" s="100" t="s">
        <v>373</v>
      </c>
      <c r="X49" s="100"/>
      <c r="Y49" s="100" t="s">
        <v>68</v>
      </c>
      <c r="Z49" s="100"/>
      <c r="AA49" s="100" t="s">
        <v>69</v>
      </c>
      <c r="AB49" s="100"/>
      <c r="AC49" s="100"/>
      <c r="AD49" s="100"/>
      <c r="AE49" s="100" t="s">
        <v>69</v>
      </c>
      <c r="AF49" s="100"/>
      <c r="AG49" s="100" t="s">
        <v>378</v>
      </c>
      <c r="AH49" s="100"/>
      <c r="AI49" s="100"/>
      <c r="AJ49" s="100"/>
      <c r="AK49" s="100" t="s">
        <v>69</v>
      </c>
      <c r="AL49" s="100"/>
      <c r="AM49" s="100"/>
      <c r="AN49" s="100"/>
      <c r="AO49" s="100" t="s">
        <v>69</v>
      </c>
      <c r="AP49" s="100"/>
      <c r="AQ49" s="100"/>
      <c r="AR49" s="100"/>
      <c r="AS49" s="100" t="s">
        <v>69</v>
      </c>
      <c r="AT49" s="100"/>
      <c r="AU49" s="100"/>
      <c r="AV49" s="100" t="s">
        <v>69</v>
      </c>
      <c r="AW49" s="100"/>
      <c r="AX49" s="100"/>
      <c r="AY49" s="100"/>
      <c r="AZ49" s="100"/>
      <c r="BA49" s="100" t="s">
        <v>69</v>
      </c>
      <c r="BB49" s="100"/>
      <c r="BC49" s="100"/>
      <c r="BD49" s="100"/>
      <c r="BE49" s="100" t="s">
        <v>69</v>
      </c>
      <c r="BF49" s="100"/>
      <c r="BG49" s="100"/>
      <c r="BH49" s="100"/>
      <c r="BI49" s="100" t="s">
        <v>69</v>
      </c>
      <c r="BJ49" s="100"/>
      <c r="BK49" s="100" t="s">
        <v>68</v>
      </c>
      <c r="BL49" s="100"/>
      <c r="BM49" s="100"/>
      <c r="BN49" s="100" t="s">
        <v>69</v>
      </c>
      <c r="BO49" s="100"/>
      <c r="BP49" s="100"/>
      <c r="BQ49" s="100"/>
      <c r="BR49" s="100" t="s">
        <v>69</v>
      </c>
      <c r="BS49" s="100"/>
      <c r="BT49" s="100"/>
      <c r="BU49" s="100"/>
      <c r="BV49" s="100"/>
      <c r="BW49" s="100"/>
      <c r="BX49" s="100"/>
      <c r="BY49" s="100" t="s">
        <v>75</v>
      </c>
      <c r="BZ49" s="100" t="s">
        <v>76</v>
      </c>
      <c r="CA49" s="100" t="s">
        <v>99</v>
      </c>
      <c r="CB49" s="100" t="s">
        <v>63</v>
      </c>
      <c r="CC49" s="100" t="s">
        <v>63</v>
      </c>
      <c r="CD49" s="100" t="s">
        <v>63</v>
      </c>
      <c r="CE49" s="100" t="s">
        <v>77</v>
      </c>
      <c r="CF49" s="100"/>
      <c r="CG49" s="100">
        <f t="shared" si="1"/>
        <v>0</v>
      </c>
      <c r="CH49" s="102"/>
    </row>
    <row r="50" s="54" customFormat="1" ht="120" customHeight="1" spans="1:86">
      <c r="A50" s="100">
        <v>45</v>
      </c>
      <c r="B50" s="111" t="s">
        <v>379</v>
      </c>
      <c r="C50" s="100">
        <v>1</v>
      </c>
      <c r="D50" s="100" t="s">
        <v>380</v>
      </c>
      <c r="E50" s="100" t="s">
        <v>381</v>
      </c>
      <c r="F50" s="100" t="s">
        <v>382</v>
      </c>
      <c r="G50" s="100" t="s">
        <v>59</v>
      </c>
      <c r="H50" s="100" t="s">
        <v>60</v>
      </c>
      <c r="I50" s="100" t="s">
        <v>61</v>
      </c>
      <c r="J50" s="100" t="s">
        <v>247</v>
      </c>
      <c r="K50" s="103">
        <v>1</v>
      </c>
      <c r="L50" s="103">
        <v>1</v>
      </c>
      <c r="M50" s="104" t="s">
        <v>63</v>
      </c>
      <c r="N50" s="104">
        <v>202603</v>
      </c>
      <c r="O50" s="106">
        <v>0.7</v>
      </c>
      <c r="P50" s="112">
        <v>202606</v>
      </c>
      <c r="Q50" s="112" t="s">
        <v>64</v>
      </c>
      <c r="R50" s="112"/>
      <c r="S50" s="112"/>
      <c r="T50" s="104" t="s">
        <v>383</v>
      </c>
      <c r="U50" s="100" t="s">
        <v>67</v>
      </c>
      <c r="V50" s="100" t="s">
        <v>63</v>
      </c>
      <c r="W50" s="100" t="s">
        <v>380</v>
      </c>
      <c r="X50" s="100"/>
      <c r="Y50" s="100" t="s">
        <v>68</v>
      </c>
      <c r="Z50" s="100" t="s">
        <v>63</v>
      </c>
      <c r="AA50" s="100" t="s">
        <v>69</v>
      </c>
      <c r="AB50" s="100"/>
      <c r="AC50" s="100"/>
      <c r="AD50" s="100"/>
      <c r="AE50" s="100" t="s">
        <v>69</v>
      </c>
      <c r="AF50" s="100"/>
      <c r="AG50" s="100" t="s">
        <v>384</v>
      </c>
      <c r="AH50" s="100"/>
      <c r="AI50" s="100"/>
      <c r="AJ50" s="100"/>
      <c r="AK50" s="100" t="s">
        <v>69</v>
      </c>
      <c r="AL50" s="100"/>
      <c r="AM50" s="100"/>
      <c r="AN50" s="100"/>
      <c r="AO50" s="100" t="s">
        <v>69</v>
      </c>
      <c r="AP50" s="100"/>
      <c r="AQ50" s="100"/>
      <c r="AR50" s="100"/>
      <c r="AS50" s="100" t="s">
        <v>69</v>
      </c>
      <c r="AT50" s="100"/>
      <c r="AU50" s="100"/>
      <c r="AV50" s="100" t="s">
        <v>69</v>
      </c>
      <c r="AW50" s="100"/>
      <c r="AX50" s="100"/>
      <c r="AY50" s="100"/>
      <c r="AZ50" s="100"/>
      <c r="BA50" s="100" t="s">
        <v>69</v>
      </c>
      <c r="BB50" s="100"/>
      <c r="BC50" s="100"/>
      <c r="BD50" s="100"/>
      <c r="BE50" s="100" t="s">
        <v>69</v>
      </c>
      <c r="BF50" s="100"/>
      <c r="BG50" s="100"/>
      <c r="BH50" s="100"/>
      <c r="BI50" s="100" t="s">
        <v>63</v>
      </c>
      <c r="BJ50" s="100"/>
      <c r="BK50" s="100" t="s">
        <v>68</v>
      </c>
      <c r="BL50" s="100"/>
      <c r="BM50" s="100"/>
      <c r="BN50" s="100" t="s">
        <v>69</v>
      </c>
      <c r="BO50" s="100"/>
      <c r="BP50" s="100"/>
      <c r="BQ50" s="100"/>
      <c r="BR50" s="100" t="s">
        <v>69</v>
      </c>
      <c r="BS50" s="100"/>
      <c r="BT50" s="100"/>
      <c r="BU50" s="100"/>
      <c r="BV50" s="100"/>
      <c r="BW50" s="100"/>
      <c r="BX50" s="100"/>
      <c r="BY50" s="100" t="s">
        <v>75</v>
      </c>
      <c r="BZ50" s="100" t="s">
        <v>76</v>
      </c>
      <c r="CA50" s="100" t="s">
        <v>99</v>
      </c>
      <c r="CB50" s="100" t="s">
        <v>63</v>
      </c>
      <c r="CC50" s="100" t="s">
        <v>63</v>
      </c>
      <c r="CD50" s="100" t="s">
        <v>63</v>
      </c>
      <c r="CE50" s="100" t="s">
        <v>77</v>
      </c>
      <c r="CF50" s="100"/>
      <c r="CG50" s="100">
        <f t="shared" si="1"/>
        <v>0</v>
      </c>
      <c r="CH50" s="102"/>
    </row>
    <row r="51" s="54" customFormat="1" ht="120" customHeight="1" spans="1:86">
      <c r="A51" s="100">
        <v>46</v>
      </c>
      <c r="B51" s="111" t="s">
        <v>385</v>
      </c>
      <c r="C51" s="100">
        <v>1</v>
      </c>
      <c r="D51" s="100" t="s">
        <v>386</v>
      </c>
      <c r="E51" s="100" t="s">
        <v>387</v>
      </c>
      <c r="F51" s="100" t="s">
        <v>388</v>
      </c>
      <c r="G51" s="100" t="s">
        <v>59</v>
      </c>
      <c r="H51" s="100" t="s">
        <v>60</v>
      </c>
      <c r="I51" s="100" t="s">
        <v>61</v>
      </c>
      <c r="J51" s="100" t="s">
        <v>247</v>
      </c>
      <c r="K51" s="103">
        <v>1</v>
      </c>
      <c r="L51" s="103">
        <v>1</v>
      </c>
      <c r="M51" s="104" t="s">
        <v>63</v>
      </c>
      <c r="N51" s="104">
        <v>202603</v>
      </c>
      <c r="O51" s="106">
        <v>0.5</v>
      </c>
      <c r="P51" s="112">
        <v>202712</v>
      </c>
      <c r="Q51" s="112" t="s">
        <v>63</v>
      </c>
      <c r="R51" s="112"/>
      <c r="S51" s="112" t="s">
        <v>389</v>
      </c>
      <c r="T51" s="104" t="s">
        <v>390</v>
      </c>
      <c r="U51" s="100" t="s">
        <v>67</v>
      </c>
      <c r="V51" s="100" t="s">
        <v>63</v>
      </c>
      <c r="W51" s="100" t="s">
        <v>386</v>
      </c>
      <c r="X51" s="100"/>
      <c r="Y51" s="100" t="s">
        <v>68</v>
      </c>
      <c r="Z51" s="100"/>
      <c r="AA51" s="100" t="s">
        <v>69</v>
      </c>
      <c r="AB51" s="100"/>
      <c r="AC51" s="100"/>
      <c r="AD51" s="100"/>
      <c r="AE51" s="100" t="s">
        <v>69</v>
      </c>
      <c r="AF51" s="100"/>
      <c r="AG51" s="100"/>
      <c r="AH51" s="100"/>
      <c r="AI51" s="100"/>
      <c r="AJ51" s="100"/>
      <c r="AK51" s="100" t="s">
        <v>69</v>
      </c>
      <c r="AL51" s="100"/>
      <c r="AM51" s="100"/>
      <c r="AN51" s="100"/>
      <c r="AO51" s="100" t="s">
        <v>69</v>
      </c>
      <c r="AP51" s="100"/>
      <c r="AQ51" s="100"/>
      <c r="AR51" s="100"/>
      <c r="AS51" s="100" t="s">
        <v>69</v>
      </c>
      <c r="AT51" s="100"/>
      <c r="AU51" s="100"/>
      <c r="AV51" s="100" t="s">
        <v>69</v>
      </c>
      <c r="AW51" s="100"/>
      <c r="AX51" s="100"/>
      <c r="AY51" s="100"/>
      <c r="AZ51" s="100"/>
      <c r="BA51" s="100" t="s">
        <v>69</v>
      </c>
      <c r="BB51" s="100"/>
      <c r="BC51" s="100"/>
      <c r="BD51" s="100"/>
      <c r="BE51" s="100" t="s">
        <v>69</v>
      </c>
      <c r="BF51" s="100"/>
      <c r="BG51" s="100"/>
      <c r="BH51" s="100"/>
      <c r="BI51" s="100" t="s">
        <v>63</v>
      </c>
      <c r="BJ51" s="100"/>
      <c r="BK51" s="100"/>
      <c r="BL51" s="100"/>
      <c r="BM51" s="100"/>
      <c r="BN51" s="100" t="s">
        <v>69</v>
      </c>
      <c r="BO51" s="100"/>
      <c r="BP51" s="100"/>
      <c r="BQ51" s="100"/>
      <c r="BR51" s="100" t="s">
        <v>69</v>
      </c>
      <c r="BS51" s="100"/>
      <c r="BT51" s="100"/>
      <c r="BU51" s="100"/>
      <c r="BV51" s="100"/>
      <c r="BW51" s="100"/>
      <c r="BX51" s="100"/>
      <c r="BY51" s="100" t="s">
        <v>75</v>
      </c>
      <c r="BZ51" s="100" t="s">
        <v>76</v>
      </c>
      <c r="CA51" s="100" t="s">
        <v>99</v>
      </c>
      <c r="CB51" s="100" t="s">
        <v>63</v>
      </c>
      <c r="CC51" s="100" t="s">
        <v>63</v>
      </c>
      <c r="CD51" s="100" t="s">
        <v>63</v>
      </c>
      <c r="CE51" s="100" t="s">
        <v>77</v>
      </c>
      <c r="CF51" s="100"/>
      <c r="CG51" s="100">
        <f t="shared" si="1"/>
        <v>0</v>
      </c>
      <c r="CH51" s="102"/>
    </row>
    <row r="52" s="54" customFormat="1" ht="120" customHeight="1" spans="1:86">
      <c r="A52" s="100">
        <v>47</v>
      </c>
      <c r="B52" s="111" t="s">
        <v>391</v>
      </c>
      <c r="C52" s="100">
        <v>1</v>
      </c>
      <c r="D52" s="100" t="s">
        <v>392</v>
      </c>
      <c r="E52" s="102" t="s">
        <v>393</v>
      </c>
      <c r="F52" s="100" t="s">
        <v>394</v>
      </c>
      <c r="G52" s="100" t="s">
        <v>59</v>
      </c>
      <c r="H52" s="100" t="s">
        <v>60</v>
      </c>
      <c r="I52" s="100" t="s">
        <v>61</v>
      </c>
      <c r="J52" s="100" t="s">
        <v>247</v>
      </c>
      <c r="K52" s="103">
        <v>15</v>
      </c>
      <c r="L52" s="103">
        <v>10</v>
      </c>
      <c r="M52" s="104" t="s">
        <v>99</v>
      </c>
      <c r="N52" s="105">
        <v>202607</v>
      </c>
      <c r="O52" s="106">
        <v>1</v>
      </c>
      <c r="P52" s="112">
        <v>202706</v>
      </c>
      <c r="Q52" s="112" t="s">
        <v>99</v>
      </c>
      <c r="R52" s="112"/>
      <c r="S52" s="112"/>
      <c r="T52" s="104" t="s">
        <v>395</v>
      </c>
      <c r="U52" s="100" t="s">
        <v>67</v>
      </c>
      <c r="V52" s="100" t="s">
        <v>63</v>
      </c>
      <c r="W52" s="100" t="s">
        <v>392</v>
      </c>
      <c r="X52" s="100"/>
      <c r="Y52" s="100" t="s">
        <v>68</v>
      </c>
      <c r="Z52" s="100" t="s">
        <v>63</v>
      </c>
      <c r="AA52" s="100" t="s">
        <v>69</v>
      </c>
      <c r="AB52" s="100"/>
      <c r="AC52" s="100"/>
      <c r="AD52" s="100"/>
      <c r="AE52" s="100" t="s">
        <v>69</v>
      </c>
      <c r="AF52" s="100"/>
      <c r="AG52" s="100"/>
      <c r="AH52" s="100"/>
      <c r="AI52" s="100"/>
      <c r="AJ52" s="100"/>
      <c r="AK52" s="100" t="s">
        <v>99</v>
      </c>
      <c r="AL52" s="100"/>
      <c r="AM52" s="100" t="s">
        <v>68</v>
      </c>
      <c r="AN52" s="100"/>
      <c r="AO52" s="100" t="s">
        <v>99</v>
      </c>
      <c r="AP52" s="100"/>
      <c r="AQ52" s="100" t="s">
        <v>68</v>
      </c>
      <c r="AR52" s="100"/>
      <c r="AS52" s="100" t="s">
        <v>69</v>
      </c>
      <c r="AT52" s="100"/>
      <c r="AU52" s="100"/>
      <c r="AV52" s="100" t="s">
        <v>99</v>
      </c>
      <c r="AW52" s="100"/>
      <c r="AX52" s="100" t="s">
        <v>68</v>
      </c>
      <c r="AY52" s="100"/>
      <c r="AZ52" s="100"/>
      <c r="BA52" s="100" t="s">
        <v>69</v>
      </c>
      <c r="BB52" s="100"/>
      <c r="BC52" s="100"/>
      <c r="BD52" s="100"/>
      <c r="BE52" s="100" t="s">
        <v>69</v>
      </c>
      <c r="BF52" s="100"/>
      <c r="BG52" s="100"/>
      <c r="BH52" s="100"/>
      <c r="BI52" s="100" t="s">
        <v>69</v>
      </c>
      <c r="BJ52" s="100"/>
      <c r="BK52" s="100" t="s">
        <v>68</v>
      </c>
      <c r="BL52" s="100"/>
      <c r="BM52" s="100"/>
      <c r="BN52" s="100" t="s">
        <v>99</v>
      </c>
      <c r="BO52" s="100"/>
      <c r="BP52" s="100" t="s">
        <v>73</v>
      </c>
      <c r="BQ52" s="100"/>
      <c r="BR52" s="100" t="s">
        <v>69</v>
      </c>
      <c r="BS52" s="100"/>
      <c r="BT52" s="100"/>
      <c r="BU52" s="100"/>
      <c r="BV52" s="100"/>
      <c r="BW52" s="100"/>
      <c r="BX52" s="100"/>
      <c r="BY52" s="100" t="s">
        <v>396</v>
      </c>
      <c r="BZ52" s="100" t="s">
        <v>397</v>
      </c>
      <c r="CA52" s="100" t="s">
        <v>99</v>
      </c>
      <c r="CB52" s="100" t="s">
        <v>63</v>
      </c>
      <c r="CC52" s="100" t="s">
        <v>63</v>
      </c>
      <c r="CD52" s="100" t="s">
        <v>63</v>
      </c>
      <c r="CE52" s="100" t="s">
        <v>398</v>
      </c>
      <c r="CF52" s="100"/>
      <c r="CG52" s="100">
        <f t="shared" si="1"/>
        <v>4</v>
      </c>
      <c r="CH52" s="100"/>
    </row>
    <row r="53" s="54" customFormat="1" ht="120" customHeight="1" spans="1:86">
      <c r="A53" s="100">
        <v>48</v>
      </c>
      <c r="B53" s="111" t="s">
        <v>399</v>
      </c>
      <c r="C53" s="100">
        <v>1</v>
      </c>
      <c r="D53" s="100" t="s">
        <v>400</v>
      </c>
      <c r="E53" s="100" t="s">
        <v>401</v>
      </c>
      <c r="F53" s="100" t="s">
        <v>402</v>
      </c>
      <c r="G53" s="100" t="s">
        <v>59</v>
      </c>
      <c r="H53" s="100" t="s">
        <v>60</v>
      </c>
      <c r="I53" s="100" t="s">
        <v>61</v>
      </c>
      <c r="J53" s="100" t="s">
        <v>247</v>
      </c>
      <c r="K53" s="103">
        <v>3.6</v>
      </c>
      <c r="L53" s="103">
        <v>3</v>
      </c>
      <c r="M53" s="104" t="s">
        <v>99</v>
      </c>
      <c r="N53" s="104">
        <v>202608</v>
      </c>
      <c r="O53" s="106">
        <v>0.5</v>
      </c>
      <c r="P53" s="112">
        <v>202610</v>
      </c>
      <c r="Q53" s="112" t="s">
        <v>99</v>
      </c>
      <c r="R53" s="112"/>
      <c r="S53" s="112"/>
      <c r="T53" s="104" t="s">
        <v>403</v>
      </c>
      <c r="U53" s="100" t="s">
        <v>67</v>
      </c>
      <c r="V53" s="100" t="s">
        <v>63</v>
      </c>
      <c r="W53" s="102" t="s">
        <v>400</v>
      </c>
      <c r="X53" s="102"/>
      <c r="Y53" s="100" t="s">
        <v>68</v>
      </c>
      <c r="Z53" s="100" t="s">
        <v>63</v>
      </c>
      <c r="AA53" s="100" t="s">
        <v>69</v>
      </c>
      <c r="AB53" s="100"/>
      <c r="AC53" s="100"/>
      <c r="AD53" s="100"/>
      <c r="AE53" s="100" t="s">
        <v>69</v>
      </c>
      <c r="AF53" s="100"/>
      <c r="AG53" s="100" t="s">
        <v>404</v>
      </c>
      <c r="AH53" s="100"/>
      <c r="AI53" s="100"/>
      <c r="AJ53" s="100"/>
      <c r="AK53" s="100" t="s">
        <v>69</v>
      </c>
      <c r="AL53" s="100"/>
      <c r="AM53" s="100"/>
      <c r="AN53" s="100"/>
      <c r="AO53" s="100" t="s">
        <v>69</v>
      </c>
      <c r="AP53" s="100"/>
      <c r="AQ53" s="100"/>
      <c r="AR53" s="100"/>
      <c r="AS53" s="100" t="s">
        <v>69</v>
      </c>
      <c r="AT53" s="100"/>
      <c r="AU53" s="100"/>
      <c r="AV53" s="100" t="s">
        <v>69</v>
      </c>
      <c r="AW53" s="100"/>
      <c r="AX53" s="100" t="s">
        <v>68</v>
      </c>
      <c r="AY53" s="100"/>
      <c r="AZ53" s="100"/>
      <c r="BA53" s="100" t="s">
        <v>69</v>
      </c>
      <c r="BB53" s="100"/>
      <c r="BC53" s="100"/>
      <c r="BD53" s="100"/>
      <c r="BE53" s="100" t="s">
        <v>69</v>
      </c>
      <c r="BF53" s="100"/>
      <c r="BG53" s="100"/>
      <c r="BH53" s="100"/>
      <c r="BI53" s="100" t="s">
        <v>69</v>
      </c>
      <c r="BJ53" s="100"/>
      <c r="BK53" s="100"/>
      <c r="BL53" s="100"/>
      <c r="BM53" s="100"/>
      <c r="BN53" s="100" t="s">
        <v>69</v>
      </c>
      <c r="BO53" s="100"/>
      <c r="BP53" s="100"/>
      <c r="BQ53" s="100"/>
      <c r="BR53" s="100" t="s">
        <v>69</v>
      </c>
      <c r="BS53" s="100"/>
      <c r="BT53" s="100"/>
      <c r="BU53" s="100"/>
      <c r="BV53" s="100"/>
      <c r="BW53" s="100"/>
      <c r="BX53" s="100"/>
      <c r="BY53" s="100" t="s">
        <v>396</v>
      </c>
      <c r="BZ53" s="100" t="s">
        <v>405</v>
      </c>
      <c r="CA53" s="100" t="s">
        <v>99</v>
      </c>
      <c r="CB53" s="100" t="s">
        <v>63</v>
      </c>
      <c r="CC53" s="100" t="s">
        <v>63</v>
      </c>
      <c r="CD53" s="100" t="s">
        <v>63</v>
      </c>
      <c r="CE53" s="100" t="s">
        <v>398</v>
      </c>
      <c r="CF53" s="100"/>
      <c r="CG53" s="100">
        <f t="shared" si="1"/>
        <v>0</v>
      </c>
      <c r="CH53" s="102"/>
    </row>
    <row r="54" s="54" customFormat="1" ht="120" customHeight="1" spans="1:86">
      <c r="A54" s="100">
        <v>49</v>
      </c>
      <c r="B54" s="111" t="s">
        <v>406</v>
      </c>
      <c r="C54" s="100">
        <v>1</v>
      </c>
      <c r="D54" s="102" t="s">
        <v>407</v>
      </c>
      <c r="E54" s="117" t="s">
        <v>408</v>
      </c>
      <c r="F54" s="100" t="s">
        <v>409</v>
      </c>
      <c r="G54" s="100" t="s">
        <v>59</v>
      </c>
      <c r="H54" s="100" t="s">
        <v>60</v>
      </c>
      <c r="I54" s="100" t="s">
        <v>61</v>
      </c>
      <c r="J54" s="100" t="s">
        <v>247</v>
      </c>
      <c r="K54" s="103">
        <v>1.02</v>
      </c>
      <c r="L54" s="103">
        <v>1.02</v>
      </c>
      <c r="M54" s="104" t="s">
        <v>63</v>
      </c>
      <c r="N54" s="104">
        <v>202604</v>
      </c>
      <c r="O54" s="106">
        <v>0.5</v>
      </c>
      <c r="P54" s="112">
        <v>202612</v>
      </c>
      <c r="Q54" s="112" t="s">
        <v>99</v>
      </c>
      <c r="R54" s="112"/>
      <c r="S54" s="112"/>
      <c r="T54" s="104" t="s">
        <v>410</v>
      </c>
      <c r="U54" s="100" t="s">
        <v>67</v>
      </c>
      <c r="V54" s="100" t="s">
        <v>63</v>
      </c>
      <c r="W54" s="102" t="s">
        <v>407</v>
      </c>
      <c r="X54" s="102"/>
      <c r="Y54" s="100" t="s">
        <v>68</v>
      </c>
      <c r="Z54" s="100" t="s">
        <v>63</v>
      </c>
      <c r="AA54" s="100" t="s">
        <v>69</v>
      </c>
      <c r="AB54" s="100"/>
      <c r="AC54" s="100"/>
      <c r="AD54" s="100"/>
      <c r="AE54" s="100" t="s">
        <v>69</v>
      </c>
      <c r="AF54" s="100"/>
      <c r="AG54" s="100"/>
      <c r="AH54" s="100"/>
      <c r="AI54" s="100"/>
      <c r="AJ54" s="100"/>
      <c r="AK54" s="100" t="s">
        <v>69</v>
      </c>
      <c r="AL54" s="100"/>
      <c r="AM54" s="100"/>
      <c r="AN54" s="100"/>
      <c r="AO54" s="100" t="s">
        <v>63</v>
      </c>
      <c r="AP54" s="100"/>
      <c r="AQ54" s="100"/>
      <c r="AR54" s="100"/>
      <c r="AS54" s="100" t="s">
        <v>69</v>
      </c>
      <c r="AT54" s="100"/>
      <c r="AU54" s="100"/>
      <c r="AV54" s="100" t="s">
        <v>69</v>
      </c>
      <c r="AW54" s="100"/>
      <c r="AX54" s="100" t="s">
        <v>68</v>
      </c>
      <c r="AY54" s="100"/>
      <c r="AZ54" s="100"/>
      <c r="BA54" s="100" t="s">
        <v>69</v>
      </c>
      <c r="BB54" s="100"/>
      <c r="BC54" s="100"/>
      <c r="BD54" s="100"/>
      <c r="BE54" s="100" t="s">
        <v>69</v>
      </c>
      <c r="BF54" s="100"/>
      <c r="BG54" s="100"/>
      <c r="BH54" s="100"/>
      <c r="BI54" s="100" t="s">
        <v>69</v>
      </c>
      <c r="BJ54" s="100"/>
      <c r="BK54" s="100"/>
      <c r="BL54" s="100"/>
      <c r="BM54" s="100"/>
      <c r="BN54" s="100" t="s">
        <v>69</v>
      </c>
      <c r="BO54" s="100"/>
      <c r="BP54" s="100"/>
      <c r="BQ54" s="100"/>
      <c r="BR54" s="100" t="s">
        <v>69</v>
      </c>
      <c r="BS54" s="100"/>
      <c r="BT54" s="100"/>
      <c r="BU54" s="100"/>
      <c r="BV54" s="100"/>
      <c r="BW54" s="117"/>
      <c r="BX54" s="100"/>
      <c r="BY54" s="100" t="s">
        <v>396</v>
      </c>
      <c r="BZ54" s="100" t="s">
        <v>411</v>
      </c>
      <c r="CA54" s="100" t="s">
        <v>99</v>
      </c>
      <c r="CB54" s="100" t="s">
        <v>63</v>
      </c>
      <c r="CC54" s="100" t="s">
        <v>63</v>
      </c>
      <c r="CD54" s="100" t="s">
        <v>63</v>
      </c>
      <c r="CE54" s="100" t="s">
        <v>398</v>
      </c>
      <c r="CF54" s="100"/>
      <c r="CG54" s="100">
        <f t="shared" si="1"/>
        <v>0</v>
      </c>
      <c r="CH54" s="102"/>
    </row>
    <row r="55" s="54" customFormat="1" ht="120" customHeight="1" spans="1:86">
      <c r="A55" s="100">
        <v>50</v>
      </c>
      <c r="B55" s="111" t="s">
        <v>412</v>
      </c>
      <c r="C55" s="100">
        <v>1</v>
      </c>
      <c r="D55" s="102" t="s">
        <v>413</v>
      </c>
      <c r="E55" s="100" t="s">
        <v>414</v>
      </c>
      <c r="F55" s="100" t="s">
        <v>415</v>
      </c>
      <c r="G55" s="100" t="s">
        <v>59</v>
      </c>
      <c r="H55" s="100" t="s">
        <v>60</v>
      </c>
      <c r="I55" s="100" t="s">
        <v>61</v>
      </c>
      <c r="J55" s="100" t="s">
        <v>247</v>
      </c>
      <c r="K55" s="103">
        <v>1</v>
      </c>
      <c r="L55" s="103">
        <v>1</v>
      </c>
      <c r="M55" s="104" t="s">
        <v>63</v>
      </c>
      <c r="N55" s="105">
        <v>202602</v>
      </c>
      <c r="O55" s="106">
        <v>0.7</v>
      </c>
      <c r="P55" s="112">
        <v>202612</v>
      </c>
      <c r="Q55" s="112" t="s">
        <v>63</v>
      </c>
      <c r="R55" s="112"/>
      <c r="S55" s="112" t="s">
        <v>416</v>
      </c>
      <c r="T55" s="104" t="s">
        <v>417</v>
      </c>
      <c r="U55" s="100" t="s">
        <v>67</v>
      </c>
      <c r="V55" s="100" t="s">
        <v>63</v>
      </c>
      <c r="W55" s="102" t="s">
        <v>413</v>
      </c>
      <c r="X55" s="102"/>
      <c r="Y55" s="100" t="s">
        <v>68</v>
      </c>
      <c r="Z55" s="100" t="s">
        <v>63</v>
      </c>
      <c r="AA55" s="100" t="s">
        <v>69</v>
      </c>
      <c r="AB55" s="100"/>
      <c r="AC55" s="100"/>
      <c r="AD55" s="100"/>
      <c r="AE55" s="100" t="s">
        <v>69</v>
      </c>
      <c r="AF55" s="100"/>
      <c r="AG55" s="100"/>
      <c r="AH55" s="100"/>
      <c r="AI55" s="100"/>
      <c r="AJ55" s="100"/>
      <c r="AK55" s="100" t="s">
        <v>69</v>
      </c>
      <c r="AL55" s="100"/>
      <c r="AM55" s="100"/>
      <c r="AN55" s="100"/>
      <c r="AO55" s="100" t="s">
        <v>69</v>
      </c>
      <c r="AP55" s="100"/>
      <c r="AQ55" s="100"/>
      <c r="AR55" s="100"/>
      <c r="AS55" s="100" t="s">
        <v>69</v>
      </c>
      <c r="AT55" s="100"/>
      <c r="AU55" s="100"/>
      <c r="AV55" s="100" t="s">
        <v>69</v>
      </c>
      <c r="AW55" s="100"/>
      <c r="AX55" s="100" t="s">
        <v>68</v>
      </c>
      <c r="AY55" s="100"/>
      <c r="AZ55" s="100"/>
      <c r="BA55" s="100" t="s">
        <v>69</v>
      </c>
      <c r="BB55" s="100"/>
      <c r="BC55" s="100"/>
      <c r="BD55" s="100"/>
      <c r="BE55" s="100" t="s">
        <v>69</v>
      </c>
      <c r="BF55" s="100"/>
      <c r="BG55" s="100"/>
      <c r="BH55" s="100"/>
      <c r="BI55" s="100" t="s">
        <v>69</v>
      </c>
      <c r="BJ55" s="100"/>
      <c r="BK55" s="100"/>
      <c r="BL55" s="100"/>
      <c r="BM55" s="100"/>
      <c r="BN55" s="100" t="s">
        <v>69</v>
      </c>
      <c r="BO55" s="100"/>
      <c r="BP55" s="100"/>
      <c r="BQ55" s="100"/>
      <c r="BR55" s="100" t="s">
        <v>69</v>
      </c>
      <c r="BS55" s="100"/>
      <c r="BT55" s="100"/>
      <c r="BU55" s="100"/>
      <c r="BV55" s="100"/>
      <c r="BW55" s="100"/>
      <c r="BX55" s="100"/>
      <c r="BY55" s="100" t="s">
        <v>396</v>
      </c>
      <c r="BZ55" s="100" t="s">
        <v>418</v>
      </c>
      <c r="CA55" s="100" t="s">
        <v>99</v>
      </c>
      <c r="CB55" s="100" t="s">
        <v>63</v>
      </c>
      <c r="CC55" s="100" t="s">
        <v>99</v>
      </c>
      <c r="CD55" s="100" t="s">
        <v>99</v>
      </c>
      <c r="CE55" s="100" t="s">
        <v>398</v>
      </c>
      <c r="CF55" s="100"/>
      <c r="CG55" s="100">
        <f t="shared" si="1"/>
        <v>0</v>
      </c>
      <c r="CH55" s="102"/>
    </row>
    <row r="56" s="54" customFormat="1" ht="120" customHeight="1" spans="1:86">
      <c r="A56" s="100">
        <v>51</v>
      </c>
      <c r="B56" s="111" t="s">
        <v>419</v>
      </c>
      <c r="C56" s="100">
        <v>1</v>
      </c>
      <c r="D56" s="100" t="s">
        <v>420</v>
      </c>
      <c r="E56" s="100" t="s">
        <v>421</v>
      </c>
      <c r="F56" s="100" t="s">
        <v>422</v>
      </c>
      <c r="G56" s="100" t="s">
        <v>59</v>
      </c>
      <c r="H56" s="100" t="s">
        <v>60</v>
      </c>
      <c r="I56" s="100" t="s">
        <v>61</v>
      </c>
      <c r="J56" s="100" t="s">
        <v>247</v>
      </c>
      <c r="K56" s="103">
        <v>30</v>
      </c>
      <c r="L56" s="103">
        <v>15</v>
      </c>
      <c r="M56" s="104" t="s">
        <v>99</v>
      </c>
      <c r="N56" s="104">
        <v>202610</v>
      </c>
      <c r="O56" s="106">
        <v>1</v>
      </c>
      <c r="P56" s="112">
        <v>202810</v>
      </c>
      <c r="Q56" s="112" t="s">
        <v>99</v>
      </c>
      <c r="R56" s="112"/>
      <c r="S56" s="112"/>
      <c r="T56" s="104" t="s">
        <v>423</v>
      </c>
      <c r="U56" s="100" t="s">
        <v>67</v>
      </c>
      <c r="V56" s="100" t="s">
        <v>63</v>
      </c>
      <c r="W56" s="100" t="s">
        <v>420</v>
      </c>
      <c r="X56" s="100"/>
      <c r="Y56" s="100" t="s">
        <v>68</v>
      </c>
      <c r="Z56" s="100" t="s">
        <v>63</v>
      </c>
      <c r="AA56" s="100" t="s">
        <v>69</v>
      </c>
      <c r="AB56" s="100"/>
      <c r="AC56" s="100"/>
      <c r="AD56" s="100"/>
      <c r="AE56" s="100" t="s">
        <v>69</v>
      </c>
      <c r="AF56" s="100"/>
      <c r="AG56" s="100"/>
      <c r="AH56" s="100"/>
      <c r="AI56" s="100"/>
      <c r="AJ56" s="100"/>
      <c r="AK56" s="100" t="s">
        <v>69</v>
      </c>
      <c r="AL56" s="100"/>
      <c r="AM56" s="100"/>
      <c r="AN56" s="100"/>
      <c r="AO56" s="100" t="s">
        <v>69</v>
      </c>
      <c r="AP56" s="100"/>
      <c r="AQ56" s="100"/>
      <c r="AR56" s="100"/>
      <c r="AS56" s="100" t="s">
        <v>69</v>
      </c>
      <c r="AT56" s="100"/>
      <c r="AU56" s="100"/>
      <c r="AV56" s="100" t="s">
        <v>69</v>
      </c>
      <c r="AW56" s="100"/>
      <c r="AX56" s="100"/>
      <c r="AY56" s="100"/>
      <c r="AZ56" s="100"/>
      <c r="BA56" s="100" t="s">
        <v>69</v>
      </c>
      <c r="BB56" s="100"/>
      <c r="BC56" s="100"/>
      <c r="BD56" s="100"/>
      <c r="BE56" s="100" t="s">
        <v>69</v>
      </c>
      <c r="BF56" s="100"/>
      <c r="BG56" s="100"/>
      <c r="BH56" s="100"/>
      <c r="BI56" s="100" t="s">
        <v>69</v>
      </c>
      <c r="BJ56" s="100"/>
      <c r="BK56" s="100"/>
      <c r="BL56" s="100"/>
      <c r="BM56" s="100"/>
      <c r="BN56" s="100" t="s">
        <v>69</v>
      </c>
      <c r="BO56" s="100"/>
      <c r="BP56" s="100"/>
      <c r="BQ56" s="100"/>
      <c r="BR56" s="100" t="s">
        <v>69</v>
      </c>
      <c r="BS56" s="100"/>
      <c r="BT56" s="100"/>
      <c r="BU56" s="100"/>
      <c r="BV56" s="100"/>
      <c r="BW56" s="100"/>
      <c r="BX56" s="100"/>
      <c r="BY56" s="100" t="s">
        <v>424</v>
      </c>
      <c r="BZ56" s="100" t="s">
        <v>425</v>
      </c>
      <c r="CA56" s="100" t="s">
        <v>99</v>
      </c>
      <c r="CB56" s="100" t="s">
        <v>63</v>
      </c>
      <c r="CC56" s="100" t="s">
        <v>63</v>
      </c>
      <c r="CD56" s="100" t="s">
        <v>63</v>
      </c>
      <c r="CE56" s="100" t="s">
        <v>274</v>
      </c>
      <c r="CF56" s="100"/>
      <c r="CG56" s="100">
        <f t="shared" si="1"/>
        <v>0</v>
      </c>
      <c r="CH56" s="100"/>
    </row>
    <row r="57" s="54" customFormat="1" ht="120" customHeight="1" spans="1:86">
      <c r="A57" s="100">
        <v>52</v>
      </c>
      <c r="B57" s="111" t="s">
        <v>426</v>
      </c>
      <c r="C57" s="100">
        <v>1</v>
      </c>
      <c r="D57" s="100" t="s">
        <v>427</v>
      </c>
      <c r="E57" s="100" t="s">
        <v>428</v>
      </c>
      <c r="F57" s="100" t="s">
        <v>429</v>
      </c>
      <c r="G57" s="100" t="s">
        <v>59</v>
      </c>
      <c r="H57" s="100" t="s">
        <v>60</v>
      </c>
      <c r="I57" s="100" t="s">
        <v>61</v>
      </c>
      <c r="J57" s="100" t="s">
        <v>247</v>
      </c>
      <c r="K57" s="103">
        <v>20</v>
      </c>
      <c r="L57" s="103">
        <v>7</v>
      </c>
      <c r="M57" s="104" t="s">
        <v>63</v>
      </c>
      <c r="N57" s="104">
        <v>202603</v>
      </c>
      <c r="O57" s="106">
        <v>2</v>
      </c>
      <c r="P57" s="112">
        <v>202709</v>
      </c>
      <c r="Q57" s="112" t="s">
        <v>99</v>
      </c>
      <c r="R57" s="112"/>
      <c r="S57" s="112"/>
      <c r="T57" s="104" t="s">
        <v>430</v>
      </c>
      <c r="U57" s="100" t="s">
        <v>67</v>
      </c>
      <c r="V57" s="100" t="s">
        <v>63</v>
      </c>
      <c r="W57" s="100" t="s">
        <v>427</v>
      </c>
      <c r="X57" s="100"/>
      <c r="Y57" s="100" t="s">
        <v>68</v>
      </c>
      <c r="Z57" s="100" t="s">
        <v>63</v>
      </c>
      <c r="AA57" s="100" t="s">
        <v>63</v>
      </c>
      <c r="AB57" s="100"/>
      <c r="AC57" s="100"/>
      <c r="AD57" s="100"/>
      <c r="AE57" s="100" t="s">
        <v>69</v>
      </c>
      <c r="AF57" s="100"/>
      <c r="AG57" s="100"/>
      <c r="AH57" s="100"/>
      <c r="AI57" s="100"/>
      <c r="AJ57" s="100"/>
      <c r="AK57" s="100" t="s">
        <v>63</v>
      </c>
      <c r="AL57" s="100"/>
      <c r="AM57" s="100" t="s">
        <v>231</v>
      </c>
      <c r="AN57" s="100"/>
      <c r="AO57" s="100" t="s">
        <v>63</v>
      </c>
      <c r="AP57" s="100"/>
      <c r="AQ57" s="100" t="s">
        <v>306</v>
      </c>
      <c r="AR57" s="100"/>
      <c r="AS57" s="100" t="s">
        <v>63</v>
      </c>
      <c r="AT57" s="100" t="s">
        <v>68</v>
      </c>
      <c r="AU57" s="100"/>
      <c r="AV57" s="100" t="s">
        <v>69</v>
      </c>
      <c r="AW57" s="100"/>
      <c r="AX57" s="100" t="s">
        <v>68</v>
      </c>
      <c r="AY57" s="100"/>
      <c r="AZ57" s="100"/>
      <c r="BA57" s="100" t="s">
        <v>63</v>
      </c>
      <c r="BB57" s="100"/>
      <c r="BC57" s="100" t="s">
        <v>73</v>
      </c>
      <c r="BD57" s="100"/>
      <c r="BE57" s="100" t="s">
        <v>63</v>
      </c>
      <c r="BF57" s="100"/>
      <c r="BG57" s="100" t="s">
        <v>73</v>
      </c>
      <c r="BH57" s="100"/>
      <c r="BI57" s="100" t="s">
        <v>69</v>
      </c>
      <c r="BJ57" s="100"/>
      <c r="BK57" s="100"/>
      <c r="BL57" s="100"/>
      <c r="BM57" s="100"/>
      <c r="BN57" s="100" t="s">
        <v>69</v>
      </c>
      <c r="BO57" s="100"/>
      <c r="BP57" s="100" t="s">
        <v>73</v>
      </c>
      <c r="BQ57" s="100"/>
      <c r="BR57" s="100" t="s">
        <v>69</v>
      </c>
      <c r="BS57" s="100"/>
      <c r="BT57" s="100"/>
      <c r="BU57" s="100"/>
      <c r="BV57" s="100"/>
      <c r="BW57" s="100"/>
      <c r="BX57" s="100"/>
      <c r="BY57" s="100" t="s">
        <v>424</v>
      </c>
      <c r="BZ57" s="100" t="s">
        <v>431</v>
      </c>
      <c r="CA57" s="100" t="s">
        <v>63</v>
      </c>
      <c r="CB57" s="100" t="s">
        <v>63</v>
      </c>
      <c r="CC57" s="100" t="s">
        <v>63</v>
      </c>
      <c r="CD57" s="100" t="s">
        <v>63</v>
      </c>
      <c r="CE57" s="100" t="s">
        <v>211</v>
      </c>
      <c r="CF57" s="100"/>
      <c r="CG57" s="100">
        <f t="shared" si="1"/>
        <v>0</v>
      </c>
      <c r="CH57" s="100"/>
    </row>
    <row r="58" s="54" customFormat="1" ht="120" customHeight="1" spans="1:86">
      <c r="A58" s="100">
        <v>53</v>
      </c>
      <c r="B58" s="111" t="s">
        <v>432</v>
      </c>
      <c r="C58" s="100">
        <v>1</v>
      </c>
      <c r="D58" s="100" t="s">
        <v>433</v>
      </c>
      <c r="E58" s="102" t="s">
        <v>434</v>
      </c>
      <c r="F58" s="100" t="s">
        <v>435</v>
      </c>
      <c r="G58" s="100" t="s">
        <v>59</v>
      </c>
      <c r="H58" s="100" t="s">
        <v>60</v>
      </c>
      <c r="I58" s="100" t="s">
        <v>61</v>
      </c>
      <c r="J58" s="100" t="s">
        <v>247</v>
      </c>
      <c r="K58" s="103">
        <v>5</v>
      </c>
      <c r="L58" s="103">
        <v>2</v>
      </c>
      <c r="M58" s="104" t="s">
        <v>99</v>
      </c>
      <c r="N58" s="104">
        <v>202606</v>
      </c>
      <c r="O58" s="106">
        <v>0</v>
      </c>
      <c r="P58" s="112">
        <v>202612</v>
      </c>
      <c r="Q58" s="112" t="s">
        <v>99</v>
      </c>
      <c r="R58" s="112"/>
      <c r="S58" s="112"/>
      <c r="T58" s="104" t="s">
        <v>301</v>
      </c>
      <c r="U58" s="100" t="s">
        <v>67</v>
      </c>
      <c r="V58" s="100" t="s">
        <v>63</v>
      </c>
      <c r="W58" s="100" t="s">
        <v>433</v>
      </c>
      <c r="X58" s="100"/>
      <c r="Y58" s="100" t="s">
        <v>68</v>
      </c>
      <c r="Z58" s="100" t="s">
        <v>63</v>
      </c>
      <c r="AA58" s="100" t="s">
        <v>69</v>
      </c>
      <c r="AB58" s="100"/>
      <c r="AC58" s="100"/>
      <c r="AD58" s="100"/>
      <c r="AE58" s="100" t="s">
        <v>69</v>
      </c>
      <c r="AF58" s="100"/>
      <c r="AG58" s="100"/>
      <c r="AH58" s="100"/>
      <c r="AI58" s="100"/>
      <c r="AJ58" s="100"/>
      <c r="AK58" s="100" t="s">
        <v>69</v>
      </c>
      <c r="AL58" s="100"/>
      <c r="AM58" s="100"/>
      <c r="AN58" s="100"/>
      <c r="AO58" s="100" t="s">
        <v>69</v>
      </c>
      <c r="AP58" s="100"/>
      <c r="AQ58" s="100"/>
      <c r="AR58" s="100"/>
      <c r="AS58" s="100" t="s">
        <v>69</v>
      </c>
      <c r="AT58" s="100"/>
      <c r="AU58" s="100"/>
      <c r="AV58" s="100" t="s">
        <v>69</v>
      </c>
      <c r="AW58" s="100"/>
      <c r="AX58" s="100"/>
      <c r="AY58" s="100"/>
      <c r="AZ58" s="100"/>
      <c r="BA58" s="100" t="s">
        <v>69</v>
      </c>
      <c r="BB58" s="100"/>
      <c r="BC58" s="100"/>
      <c r="BD58" s="100"/>
      <c r="BE58" s="100" t="s">
        <v>69</v>
      </c>
      <c r="BF58" s="100"/>
      <c r="BG58" s="100"/>
      <c r="BH58" s="100"/>
      <c r="BI58" s="100" t="s">
        <v>69</v>
      </c>
      <c r="BJ58" s="100"/>
      <c r="BK58" s="100"/>
      <c r="BL58" s="100"/>
      <c r="BM58" s="100"/>
      <c r="BN58" s="100" t="s">
        <v>69</v>
      </c>
      <c r="BO58" s="100"/>
      <c r="BP58" s="100"/>
      <c r="BQ58" s="100"/>
      <c r="BR58" s="100" t="s">
        <v>69</v>
      </c>
      <c r="BS58" s="100"/>
      <c r="BT58" s="100"/>
      <c r="BU58" s="100"/>
      <c r="BV58" s="100"/>
      <c r="BW58" s="100"/>
      <c r="BX58" s="100"/>
      <c r="BY58" s="100" t="s">
        <v>75</v>
      </c>
      <c r="BZ58" s="100" t="s">
        <v>76</v>
      </c>
      <c r="CA58" s="100" t="s">
        <v>99</v>
      </c>
      <c r="CB58" s="100" t="s">
        <v>63</v>
      </c>
      <c r="CC58" s="100" t="s">
        <v>63</v>
      </c>
      <c r="CD58" s="100" t="s">
        <v>63</v>
      </c>
      <c r="CE58" s="100" t="s">
        <v>77</v>
      </c>
      <c r="CF58" s="100"/>
      <c r="CG58" s="100">
        <f t="shared" si="1"/>
        <v>0</v>
      </c>
      <c r="CH58" s="102"/>
    </row>
    <row r="59" s="54" customFormat="1" ht="120" customHeight="1" spans="1:86">
      <c r="A59" s="100">
        <v>54</v>
      </c>
      <c r="B59" s="111" t="s">
        <v>436</v>
      </c>
      <c r="C59" s="100">
        <v>1</v>
      </c>
      <c r="D59" s="100" t="s">
        <v>437</v>
      </c>
      <c r="E59" s="102" t="s">
        <v>438</v>
      </c>
      <c r="F59" s="100" t="s">
        <v>439</v>
      </c>
      <c r="G59" s="100" t="s">
        <v>59</v>
      </c>
      <c r="H59" s="100" t="s">
        <v>60</v>
      </c>
      <c r="I59" s="100" t="s">
        <v>61</v>
      </c>
      <c r="J59" s="100" t="s">
        <v>247</v>
      </c>
      <c r="K59" s="103">
        <v>1</v>
      </c>
      <c r="L59" s="103">
        <v>1</v>
      </c>
      <c r="M59" s="104" t="s">
        <v>63</v>
      </c>
      <c r="N59" s="104">
        <v>202603</v>
      </c>
      <c r="O59" s="106">
        <v>0.7</v>
      </c>
      <c r="P59" s="112">
        <v>202605</v>
      </c>
      <c r="Q59" s="112" t="s">
        <v>63</v>
      </c>
      <c r="R59" s="112"/>
      <c r="S59" s="112" t="s">
        <v>440</v>
      </c>
      <c r="T59" s="104" t="s">
        <v>441</v>
      </c>
      <c r="U59" s="100" t="s">
        <v>67</v>
      </c>
      <c r="V59" s="100" t="s">
        <v>63</v>
      </c>
      <c r="W59" s="100" t="s">
        <v>437</v>
      </c>
      <c r="X59" s="100"/>
      <c r="Y59" s="100" t="s">
        <v>68</v>
      </c>
      <c r="Z59" s="100" t="s">
        <v>63</v>
      </c>
      <c r="AA59" s="100" t="s">
        <v>63</v>
      </c>
      <c r="AB59" s="100"/>
      <c r="AC59" s="100"/>
      <c r="AD59" s="100"/>
      <c r="AE59" s="100" t="s">
        <v>69</v>
      </c>
      <c r="AF59" s="100"/>
      <c r="AG59" s="100"/>
      <c r="AH59" s="100"/>
      <c r="AI59" s="100"/>
      <c r="AJ59" s="100"/>
      <c r="AK59" s="100" t="s">
        <v>69</v>
      </c>
      <c r="AL59" s="100"/>
      <c r="AM59" s="100"/>
      <c r="AN59" s="100"/>
      <c r="AO59" s="100" t="s">
        <v>69</v>
      </c>
      <c r="AP59" s="100"/>
      <c r="AQ59" s="100"/>
      <c r="AR59" s="100"/>
      <c r="AS59" s="100" t="s">
        <v>69</v>
      </c>
      <c r="AT59" s="100"/>
      <c r="AU59" s="100"/>
      <c r="AV59" s="100" t="s">
        <v>69</v>
      </c>
      <c r="AW59" s="100"/>
      <c r="AX59" s="100"/>
      <c r="AY59" s="100"/>
      <c r="AZ59" s="100"/>
      <c r="BA59" s="100" t="s">
        <v>69</v>
      </c>
      <c r="BB59" s="100"/>
      <c r="BC59" s="100"/>
      <c r="BD59" s="100"/>
      <c r="BE59" s="100" t="s">
        <v>69</v>
      </c>
      <c r="BF59" s="100"/>
      <c r="BG59" s="100"/>
      <c r="BH59" s="100"/>
      <c r="BI59" s="100" t="s">
        <v>63</v>
      </c>
      <c r="BJ59" s="100"/>
      <c r="BK59" s="100" t="s">
        <v>68</v>
      </c>
      <c r="BL59" s="100"/>
      <c r="BM59" s="100"/>
      <c r="BN59" s="100" t="s">
        <v>69</v>
      </c>
      <c r="BO59" s="100"/>
      <c r="BP59" s="100"/>
      <c r="BQ59" s="100"/>
      <c r="BR59" s="100" t="s">
        <v>69</v>
      </c>
      <c r="BS59" s="100"/>
      <c r="BT59" s="100"/>
      <c r="BU59" s="100"/>
      <c r="BV59" s="100"/>
      <c r="BW59" s="100"/>
      <c r="BX59" s="100"/>
      <c r="BY59" s="100" t="s">
        <v>396</v>
      </c>
      <c r="BZ59" s="100" t="s">
        <v>405</v>
      </c>
      <c r="CA59" s="100" t="s">
        <v>99</v>
      </c>
      <c r="CB59" s="100" t="s">
        <v>63</v>
      </c>
      <c r="CC59" s="100" t="s">
        <v>63</v>
      </c>
      <c r="CD59" s="100" t="s">
        <v>63</v>
      </c>
      <c r="CE59" s="100" t="s">
        <v>398</v>
      </c>
      <c r="CF59" s="100"/>
      <c r="CG59" s="100">
        <f t="shared" si="1"/>
        <v>0</v>
      </c>
      <c r="CH59" s="102"/>
    </row>
    <row r="60" s="54" customFormat="1" ht="120" customHeight="1" spans="1:86">
      <c r="A60" s="100">
        <v>55</v>
      </c>
      <c r="B60" s="111" t="s">
        <v>442</v>
      </c>
      <c r="C60" s="100">
        <v>1</v>
      </c>
      <c r="D60" s="100" t="s">
        <v>443</v>
      </c>
      <c r="E60" s="100" t="s">
        <v>444</v>
      </c>
      <c r="F60" s="100" t="s">
        <v>445</v>
      </c>
      <c r="G60" s="100" t="s">
        <v>59</v>
      </c>
      <c r="H60" s="100" t="s">
        <v>60</v>
      </c>
      <c r="I60" s="100" t="s">
        <v>61</v>
      </c>
      <c r="J60" s="100" t="s">
        <v>247</v>
      </c>
      <c r="K60" s="103">
        <v>3</v>
      </c>
      <c r="L60" s="103">
        <v>2</v>
      </c>
      <c r="M60" s="104" t="s">
        <v>63</v>
      </c>
      <c r="N60" s="104">
        <v>202603</v>
      </c>
      <c r="O60" s="106">
        <v>0.7</v>
      </c>
      <c r="P60" s="112">
        <v>202612</v>
      </c>
      <c r="Q60" s="112" t="s">
        <v>63</v>
      </c>
      <c r="R60" s="112"/>
      <c r="S60" s="113"/>
      <c r="T60" s="104" t="s">
        <v>446</v>
      </c>
      <c r="U60" s="100" t="s">
        <v>67</v>
      </c>
      <c r="V60" s="100" t="s">
        <v>63</v>
      </c>
      <c r="W60" s="100" t="s">
        <v>443</v>
      </c>
      <c r="X60" s="100"/>
      <c r="Y60" s="100" t="s">
        <v>68</v>
      </c>
      <c r="Z60" s="100" t="s">
        <v>63</v>
      </c>
      <c r="AA60" s="100" t="s">
        <v>69</v>
      </c>
      <c r="AB60" s="100"/>
      <c r="AC60" s="100"/>
      <c r="AD60" s="100"/>
      <c r="AE60" s="100" t="s">
        <v>69</v>
      </c>
      <c r="AF60" s="100"/>
      <c r="AG60" s="100"/>
      <c r="AH60" s="100"/>
      <c r="AI60" s="100"/>
      <c r="AJ60" s="100"/>
      <c r="AK60" s="100" t="s">
        <v>69</v>
      </c>
      <c r="AL60" s="100"/>
      <c r="AM60" s="100"/>
      <c r="AN60" s="100"/>
      <c r="AO60" s="100" t="s">
        <v>69</v>
      </c>
      <c r="AP60" s="100"/>
      <c r="AQ60" s="100"/>
      <c r="AR60" s="100"/>
      <c r="AS60" s="100" t="s">
        <v>69</v>
      </c>
      <c r="AT60" s="100"/>
      <c r="AU60" s="100"/>
      <c r="AV60" s="100" t="s">
        <v>69</v>
      </c>
      <c r="AW60" s="100"/>
      <c r="AX60" s="100"/>
      <c r="AY60" s="100"/>
      <c r="AZ60" s="100"/>
      <c r="BA60" s="100" t="s">
        <v>69</v>
      </c>
      <c r="BB60" s="100"/>
      <c r="BC60" s="100"/>
      <c r="BD60" s="100"/>
      <c r="BE60" s="100" t="s">
        <v>69</v>
      </c>
      <c r="BF60" s="100"/>
      <c r="BG60" s="100"/>
      <c r="BH60" s="100"/>
      <c r="BI60" s="100" t="s">
        <v>69</v>
      </c>
      <c r="BJ60" s="100"/>
      <c r="BK60" s="100"/>
      <c r="BL60" s="100"/>
      <c r="BM60" s="100"/>
      <c r="BN60" s="100" t="s">
        <v>69</v>
      </c>
      <c r="BO60" s="100"/>
      <c r="BP60" s="100"/>
      <c r="BQ60" s="100"/>
      <c r="BR60" s="100" t="s">
        <v>69</v>
      </c>
      <c r="BS60" s="100"/>
      <c r="BT60" s="100"/>
      <c r="BU60" s="100"/>
      <c r="BV60" s="100"/>
      <c r="BW60" s="100"/>
      <c r="BX60" s="100"/>
      <c r="BY60" s="100" t="s">
        <v>424</v>
      </c>
      <c r="BZ60" s="100" t="s">
        <v>447</v>
      </c>
      <c r="CA60" s="100" t="s">
        <v>99</v>
      </c>
      <c r="CB60" s="100" t="s">
        <v>63</v>
      </c>
      <c r="CC60" s="100" t="s">
        <v>63</v>
      </c>
      <c r="CD60" s="100" t="s">
        <v>63</v>
      </c>
      <c r="CE60" s="100" t="s">
        <v>448</v>
      </c>
      <c r="CF60" s="100"/>
      <c r="CG60" s="100">
        <f t="shared" si="1"/>
        <v>0</v>
      </c>
      <c r="CH60" s="100"/>
    </row>
    <row r="61" s="54" customFormat="1" ht="120" customHeight="1" spans="1:86">
      <c r="A61" s="100">
        <v>56</v>
      </c>
      <c r="B61" s="111" t="s">
        <v>449</v>
      </c>
      <c r="C61" s="100">
        <v>1</v>
      </c>
      <c r="D61" s="100" t="s">
        <v>450</v>
      </c>
      <c r="E61" s="100" t="s">
        <v>451</v>
      </c>
      <c r="F61" s="100" t="s">
        <v>452</v>
      </c>
      <c r="G61" s="100" t="s">
        <v>59</v>
      </c>
      <c r="H61" s="100" t="s">
        <v>60</v>
      </c>
      <c r="I61" s="100" t="s">
        <v>61</v>
      </c>
      <c r="J61" s="100" t="s">
        <v>247</v>
      </c>
      <c r="K61" s="103">
        <v>2.3</v>
      </c>
      <c r="L61" s="103">
        <v>2.3</v>
      </c>
      <c r="M61" s="104" t="s">
        <v>63</v>
      </c>
      <c r="N61" s="105">
        <v>202604</v>
      </c>
      <c r="O61" s="106">
        <v>0.5</v>
      </c>
      <c r="P61" s="112">
        <v>202612</v>
      </c>
      <c r="Q61" s="112" t="s">
        <v>99</v>
      </c>
      <c r="R61" s="112"/>
      <c r="S61" s="113"/>
      <c r="T61" s="116" t="s">
        <v>410</v>
      </c>
      <c r="U61" s="100" t="s">
        <v>67</v>
      </c>
      <c r="V61" s="100" t="s">
        <v>63</v>
      </c>
      <c r="W61" s="100" t="s">
        <v>450</v>
      </c>
      <c r="X61" s="100"/>
      <c r="Y61" s="100" t="s">
        <v>68</v>
      </c>
      <c r="Z61" s="100" t="s">
        <v>63</v>
      </c>
      <c r="AA61" s="100" t="s">
        <v>69</v>
      </c>
      <c r="AB61" s="100"/>
      <c r="AC61" s="100"/>
      <c r="AD61" s="100"/>
      <c r="AE61" s="100" t="s">
        <v>69</v>
      </c>
      <c r="AF61" s="100"/>
      <c r="AG61" s="100" t="s">
        <v>453</v>
      </c>
      <c r="AH61" s="100"/>
      <c r="AI61" s="100"/>
      <c r="AJ61" s="100"/>
      <c r="AK61" s="100" t="s">
        <v>69</v>
      </c>
      <c r="AL61" s="100"/>
      <c r="AM61" s="100"/>
      <c r="AN61" s="100"/>
      <c r="AO61" s="100" t="s">
        <v>69</v>
      </c>
      <c r="AP61" s="100"/>
      <c r="AQ61" s="100"/>
      <c r="AR61" s="100"/>
      <c r="AS61" s="100" t="s">
        <v>69</v>
      </c>
      <c r="AT61" s="100"/>
      <c r="AU61" s="100"/>
      <c r="AV61" s="100" t="s">
        <v>63</v>
      </c>
      <c r="AW61" s="100"/>
      <c r="AX61" s="100"/>
      <c r="AY61" s="100"/>
      <c r="AZ61" s="100"/>
      <c r="BA61" s="100" t="s">
        <v>69</v>
      </c>
      <c r="BB61" s="100"/>
      <c r="BC61" s="100"/>
      <c r="BD61" s="100"/>
      <c r="BE61" s="100" t="s">
        <v>69</v>
      </c>
      <c r="BF61" s="100"/>
      <c r="BG61" s="100"/>
      <c r="BH61" s="100"/>
      <c r="BI61" s="100" t="s">
        <v>69</v>
      </c>
      <c r="BJ61" s="100"/>
      <c r="BK61" s="100" t="s">
        <v>68</v>
      </c>
      <c r="BL61" s="100"/>
      <c r="BM61" s="100"/>
      <c r="BN61" s="100" t="s">
        <v>69</v>
      </c>
      <c r="BO61" s="100"/>
      <c r="BP61" s="100"/>
      <c r="BQ61" s="100"/>
      <c r="BR61" s="100" t="s">
        <v>69</v>
      </c>
      <c r="BS61" s="100"/>
      <c r="BT61" s="100"/>
      <c r="BU61" s="100"/>
      <c r="BV61" s="100"/>
      <c r="BW61" s="100"/>
      <c r="BX61" s="100"/>
      <c r="BY61" s="100" t="s">
        <v>424</v>
      </c>
      <c r="BZ61" s="100" t="s">
        <v>425</v>
      </c>
      <c r="CA61" s="100" t="s">
        <v>99</v>
      </c>
      <c r="CB61" s="100" t="s">
        <v>63</v>
      </c>
      <c r="CC61" s="100" t="s">
        <v>63</v>
      </c>
      <c r="CD61" s="100" t="s">
        <v>63</v>
      </c>
      <c r="CE61" s="100" t="s">
        <v>448</v>
      </c>
      <c r="CF61" s="100"/>
      <c r="CG61" s="100">
        <f t="shared" si="1"/>
        <v>0</v>
      </c>
      <c r="CH61" s="100"/>
    </row>
    <row r="62" s="54" customFormat="1" ht="120" customHeight="1" spans="1:86">
      <c r="A62" s="100">
        <v>57</v>
      </c>
      <c r="B62" s="111" t="s">
        <v>454</v>
      </c>
      <c r="C62" s="100">
        <v>1</v>
      </c>
      <c r="D62" s="100" t="s">
        <v>455</v>
      </c>
      <c r="E62" s="100" t="s">
        <v>456</v>
      </c>
      <c r="F62" s="100" t="s">
        <v>457</v>
      </c>
      <c r="G62" s="100" t="s">
        <v>59</v>
      </c>
      <c r="H62" s="100" t="s">
        <v>60</v>
      </c>
      <c r="I62" s="100" t="s">
        <v>61</v>
      </c>
      <c r="J62" s="100" t="s">
        <v>247</v>
      </c>
      <c r="K62" s="103">
        <v>2</v>
      </c>
      <c r="L62" s="103">
        <v>1</v>
      </c>
      <c r="M62" s="104" t="s">
        <v>63</v>
      </c>
      <c r="N62" s="104">
        <v>202603</v>
      </c>
      <c r="O62" s="106">
        <v>1.5</v>
      </c>
      <c r="P62" s="112">
        <v>202612</v>
      </c>
      <c r="Q62" s="112" t="s">
        <v>63</v>
      </c>
      <c r="R62" s="112"/>
      <c r="S62" s="113" t="s">
        <v>458</v>
      </c>
      <c r="T62" s="104" t="s">
        <v>459</v>
      </c>
      <c r="U62" s="100" t="s">
        <v>67</v>
      </c>
      <c r="V62" s="118" t="s">
        <v>63</v>
      </c>
      <c r="W62" s="100" t="s">
        <v>455</v>
      </c>
      <c r="X62" s="100"/>
      <c r="Y62" s="100" t="s">
        <v>68</v>
      </c>
      <c r="Z62" s="100" t="s">
        <v>63</v>
      </c>
      <c r="AA62" s="100" t="s">
        <v>69</v>
      </c>
      <c r="AB62" s="100"/>
      <c r="AC62" s="100"/>
      <c r="AD62" s="100"/>
      <c r="AE62" s="100" t="s">
        <v>69</v>
      </c>
      <c r="AF62" s="100"/>
      <c r="AG62" s="100"/>
      <c r="AH62" s="100"/>
      <c r="AI62" s="100"/>
      <c r="AJ62" s="100"/>
      <c r="AK62" s="100" t="s">
        <v>69</v>
      </c>
      <c r="AL62" s="100"/>
      <c r="AM62" s="100"/>
      <c r="AN62" s="100"/>
      <c r="AO62" s="100" t="s">
        <v>69</v>
      </c>
      <c r="AP62" s="100"/>
      <c r="AQ62" s="100"/>
      <c r="AR62" s="100"/>
      <c r="AS62" s="100" t="s">
        <v>69</v>
      </c>
      <c r="AT62" s="100"/>
      <c r="AU62" s="100"/>
      <c r="AV62" s="100" t="s">
        <v>69</v>
      </c>
      <c r="AW62" s="100"/>
      <c r="AX62" s="100"/>
      <c r="AY62" s="100"/>
      <c r="AZ62" s="100"/>
      <c r="BA62" s="100" t="s">
        <v>69</v>
      </c>
      <c r="BB62" s="100"/>
      <c r="BC62" s="100"/>
      <c r="BD62" s="100"/>
      <c r="BE62" s="100" t="s">
        <v>69</v>
      </c>
      <c r="BF62" s="100"/>
      <c r="BG62" s="100"/>
      <c r="BH62" s="100"/>
      <c r="BI62" s="100" t="s">
        <v>69</v>
      </c>
      <c r="BJ62" s="100"/>
      <c r="BK62" s="100"/>
      <c r="BL62" s="100"/>
      <c r="BM62" s="100"/>
      <c r="BN62" s="100" t="s">
        <v>69</v>
      </c>
      <c r="BO62" s="100"/>
      <c r="BP62" s="100"/>
      <c r="BQ62" s="100"/>
      <c r="BR62" s="100" t="s">
        <v>69</v>
      </c>
      <c r="BS62" s="100"/>
      <c r="BT62" s="100"/>
      <c r="BU62" s="100"/>
      <c r="BV62" s="100"/>
      <c r="BW62" s="100"/>
      <c r="BX62" s="100"/>
      <c r="BY62" s="100" t="s">
        <v>424</v>
      </c>
      <c r="BZ62" s="100" t="s">
        <v>447</v>
      </c>
      <c r="CA62" s="100" t="s">
        <v>99</v>
      </c>
      <c r="CB62" s="100" t="s">
        <v>63</v>
      </c>
      <c r="CC62" s="100" t="s">
        <v>63</v>
      </c>
      <c r="CD62" s="100" t="s">
        <v>63</v>
      </c>
      <c r="CE62" s="100" t="s">
        <v>448</v>
      </c>
      <c r="CF62" s="100"/>
      <c r="CG62" s="100">
        <f t="shared" si="1"/>
        <v>0</v>
      </c>
      <c r="CH62" s="102"/>
    </row>
    <row r="63" s="54" customFormat="1" ht="120" customHeight="1" spans="1:86">
      <c r="A63" s="100">
        <v>58</v>
      </c>
      <c r="B63" s="111" t="s">
        <v>460</v>
      </c>
      <c r="C63" s="100">
        <v>1</v>
      </c>
      <c r="D63" s="100" t="s">
        <v>461</v>
      </c>
      <c r="E63" s="102" t="s">
        <v>462</v>
      </c>
      <c r="F63" s="100" t="s">
        <v>463</v>
      </c>
      <c r="G63" s="100" t="s">
        <v>59</v>
      </c>
      <c r="H63" s="100" t="s">
        <v>60</v>
      </c>
      <c r="I63" s="100" t="s">
        <v>61</v>
      </c>
      <c r="J63" s="100" t="s">
        <v>247</v>
      </c>
      <c r="K63" s="103">
        <v>1</v>
      </c>
      <c r="L63" s="103">
        <v>0.7</v>
      </c>
      <c r="M63" s="104" t="s">
        <v>63</v>
      </c>
      <c r="N63" s="104">
        <v>202603</v>
      </c>
      <c r="O63" s="106">
        <v>0.4</v>
      </c>
      <c r="P63" s="112">
        <v>202612</v>
      </c>
      <c r="Q63" s="112" t="s">
        <v>64</v>
      </c>
      <c r="R63" s="112"/>
      <c r="S63" s="112"/>
      <c r="T63" s="104" t="s">
        <v>464</v>
      </c>
      <c r="U63" s="100" t="s">
        <v>67</v>
      </c>
      <c r="V63" s="100" t="s">
        <v>63</v>
      </c>
      <c r="W63" s="100" t="s">
        <v>461</v>
      </c>
      <c r="X63" s="100"/>
      <c r="Y63" s="100" t="s">
        <v>68</v>
      </c>
      <c r="Z63" s="100" t="s">
        <v>63</v>
      </c>
      <c r="AA63" s="100" t="s">
        <v>69</v>
      </c>
      <c r="AB63" s="100"/>
      <c r="AC63" s="100"/>
      <c r="AD63" s="100"/>
      <c r="AE63" s="100" t="s">
        <v>69</v>
      </c>
      <c r="AF63" s="100"/>
      <c r="AG63" s="100"/>
      <c r="AH63" s="100"/>
      <c r="AI63" s="100"/>
      <c r="AJ63" s="100"/>
      <c r="AK63" s="100" t="s">
        <v>69</v>
      </c>
      <c r="AL63" s="100"/>
      <c r="AM63" s="100"/>
      <c r="AN63" s="100"/>
      <c r="AO63" s="100" t="s">
        <v>69</v>
      </c>
      <c r="AP63" s="100"/>
      <c r="AQ63" s="100"/>
      <c r="AR63" s="100"/>
      <c r="AS63" s="100" t="s">
        <v>69</v>
      </c>
      <c r="AT63" s="100"/>
      <c r="AU63" s="100"/>
      <c r="AV63" s="100" t="s">
        <v>63</v>
      </c>
      <c r="AW63" s="100"/>
      <c r="AX63" s="100"/>
      <c r="AY63" s="100"/>
      <c r="AZ63" s="100"/>
      <c r="BA63" s="100" t="s">
        <v>69</v>
      </c>
      <c r="BB63" s="100"/>
      <c r="BC63" s="100"/>
      <c r="BD63" s="100"/>
      <c r="BE63" s="100" t="s">
        <v>69</v>
      </c>
      <c r="BF63" s="100"/>
      <c r="BG63" s="100"/>
      <c r="BH63" s="100"/>
      <c r="BI63" s="100" t="s">
        <v>69</v>
      </c>
      <c r="BJ63" s="100"/>
      <c r="BK63" s="100"/>
      <c r="BL63" s="100"/>
      <c r="BM63" s="100"/>
      <c r="BN63" s="100" t="s">
        <v>69</v>
      </c>
      <c r="BO63" s="100"/>
      <c r="BP63" s="100"/>
      <c r="BQ63" s="100"/>
      <c r="BR63" s="100" t="s">
        <v>69</v>
      </c>
      <c r="BS63" s="100"/>
      <c r="BT63" s="100"/>
      <c r="BU63" s="100"/>
      <c r="BV63" s="100"/>
      <c r="BW63" s="100"/>
      <c r="BX63" s="100"/>
      <c r="BY63" s="100" t="s">
        <v>424</v>
      </c>
      <c r="BZ63" s="100" t="s">
        <v>431</v>
      </c>
      <c r="CA63" s="100" t="s">
        <v>99</v>
      </c>
      <c r="CB63" s="100" t="s">
        <v>63</v>
      </c>
      <c r="CC63" s="100" t="s">
        <v>63</v>
      </c>
      <c r="CD63" s="100" t="s">
        <v>63</v>
      </c>
      <c r="CE63" s="100" t="s">
        <v>448</v>
      </c>
      <c r="CF63" s="100"/>
      <c r="CG63" s="100">
        <f t="shared" si="1"/>
        <v>0</v>
      </c>
      <c r="CH63" s="102"/>
    </row>
    <row r="64" s="54" customFormat="1" ht="120" customHeight="1" spans="1:86">
      <c r="A64" s="100">
        <v>59</v>
      </c>
      <c r="B64" s="111" t="s">
        <v>465</v>
      </c>
      <c r="C64" s="100">
        <v>1</v>
      </c>
      <c r="D64" s="100" t="s">
        <v>466</v>
      </c>
      <c r="E64" s="117" t="s">
        <v>467</v>
      </c>
      <c r="F64" s="100" t="s">
        <v>468</v>
      </c>
      <c r="G64" s="100" t="s">
        <v>59</v>
      </c>
      <c r="H64" s="100" t="s">
        <v>60</v>
      </c>
      <c r="I64" s="100" t="s">
        <v>61</v>
      </c>
      <c r="J64" s="100" t="s">
        <v>247</v>
      </c>
      <c r="K64" s="103">
        <v>3</v>
      </c>
      <c r="L64" s="103">
        <v>2</v>
      </c>
      <c r="M64" s="104" t="s">
        <v>63</v>
      </c>
      <c r="N64" s="104">
        <v>202605</v>
      </c>
      <c r="O64" s="106">
        <v>1</v>
      </c>
      <c r="P64" s="112">
        <v>202612</v>
      </c>
      <c r="Q64" s="112" t="s">
        <v>63</v>
      </c>
      <c r="R64" s="112"/>
      <c r="S64" s="112"/>
      <c r="T64" s="104" t="s">
        <v>333</v>
      </c>
      <c r="U64" s="100" t="s">
        <v>67</v>
      </c>
      <c r="V64" s="100" t="s">
        <v>63</v>
      </c>
      <c r="W64" s="100" t="s">
        <v>466</v>
      </c>
      <c r="X64" s="100"/>
      <c r="Y64" s="100" t="s">
        <v>68</v>
      </c>
      <c r="Z64" s="100"/>
      <c r="AA64" s="100" t="s">
        <v>69</v>
      </c>
      <c r="AB64" s="100"/>
      <c r="AC64" s="100"/>
      <c r="AD64" s="100"/>
      <c r="AE64" s="100" t="s">
        <v>69</v>
      </c>
      <c r="AF64" s="100"/>
      <c r="AG64" s="100"/>
      <c r="AH64" s="100"/>
      <c r="AI64" s="100"/>
      <c r="AJ64" s="100"/>
      <c r="AK64" s="100" t="s">
        <v>69</v>
      </c>
      <c r="AL64" s="100"/>
      <c r="AM64" s="100"/>
      <c r="AN64" s="100"/>
      <c r="AO64" s="100" t="s">
        <v>69</v>
      </c>
      <c r="AP64" s="100"/>
      <c r="AQ64" s="100"/>
      <c r="AR64" s="100"/>
      <c r="AS64" s="100" t="s">
        <v>69</v>
      </c>
      <c r="AT64" s="100"/>
      <c r="AU64" s="100"/>
      <c r="AV64" s="100" t="s">
        <v>69</v>
      </c>
      <c r="AW64" s="100"/>
      <c r="AX64" s="100"/>
      <c r="AY64" s="100"/>
      <c r="AZ64" s="100"/>
      <c r="BA64" s="100" t="s">
        <v>69</v>
      </c>
      <c r="BB64" s="100"/>
      <c r="BC64" s="100"/>
      <c r="BD64" s="100"/>
      <c r="BE64" s="100" t="s">
        <v>69</v>
      </c>
      <c r="BF64" s="100"/>
      <c r="BG64" s="100"/>
      <c r="BH64" s="100"/>
      <c r="BI64" s="100" t="s">
        <v>69</v>
      </c>
      <c r="BJ64" s="100"/>
      <c r="BK64" s="100"/>
      <c r="BL64" s="100"/>
      <c r="BM64" s="100"/>
      <c r="BN64" s="100" t="s">
        <v>69</v>
      </c>
      <c r="BO64" s="100"/>
      <c r="BP64" s="100"/>
      <c r="BQ64" s="100"/>
      <c r="BR64" s="100" t="s">
        <v>69</v>
      </c>
      <c r="BS64" s="100"/>
      <c r="BT64" s="100"/>
      <c r="BU64" s="100"/>
      <c r="BV64" s="100"/>
      <c r="BW64" s="100"/>
      <c r="BX64" s="100"/>
      <c r="BY64" s="100" t="s">
        <v>75</v>
      </c>
      <c r="BZ64" s="100" t="s">
        <v>76</v>
      </c>
      <c r="CA64" s="100" t="s">
        <v>99</v>
      </c>
      <c r="CB64" s="100" t="s">
        <v>63</v>
      </c>
      <c r="CC64" s="100" t="s">
        <v>63</v>
      </c>
      <c r="CD64" s="100" t="s">
        <v>63</v>
      </c>
      <c r="CE64" s="100" t="s">
        <v>77</v>
      </c>
      <c r="CF64" s="100"/>
      <c r="CG64" s="100">
        <f t="shared" si="1"/>
        <v>0</v>
      </c>
      <c r="CH64" s="102"/>
    </row>
    <row r="65" s="54" customFormat="1" ht="120" customHeight="1" spans="1:86">
      <c r="A65" s="100">
        <v>60</v>
      </c>
      <c r="B65" s="111" t="s">
        <v>469</v>
      </c>
      <c r="C65" s="100">
        <v>1</v>
      </c>
      <c r="D65" s="100" t="s">
        <v>470</v>
      </c>
      <c r="E65" s="117" t="s">
        <v>471</v>
      </c>
      <c r="F65" s="100" t="s">
        <v>472</v>
      </c>
      <c r="G65" s="100" t="s">
        <v>59</v>
      </c>
      <c r="H65" s="100" t="s">
        <v>60</v>
      </c>
      <c r="I65" s="100" t="s">
        <v>61</v>
      </c>
      <c r="J65" s="100" t="s">
        <v>247</v>
      </c>
      <c r="K65" s="103">
        <v>1.5</v>
      </c>
      <c r="L65" s="103">
        <v>0.5</v>
      </c>
      <c r="M65" s="104" t="s">
        <v>63</v>
      </c>
      <c r="N65" s="104">
        <v>202605</v>
      </c>
      <c r="O65" s="106">
        <v>0.2</v>
      </c>
      <c r="P65" s="112">
        <v>202612</v>
      </c>
      <c r="Q65" s="112" t="s">
        <v>99</v>
      </c>
      <c r="R65" s="112"/>
      <c r="S65" s="112"/>
      <c r="T65" s="104" t="s">
        <v>473</v>
      </c>
      <c r="U65" s="100" t="s">
        <v>67</v>
      </c>
      <c r="V65" s="100" t="s">
        <v>63</v>
      </c>
      <c r="W65" s="100" t="s">
        <v>470</v>
      </c>
      <c r="X65" s="100"/>
      <c r="Y65" s="100" t="s">
        <v>68</v>
      </c>
      <c r="Z65" s="100" t="s">
        <v>63</v>
      </c>
      <c r="AA65" s="100" t="s">
        <v>69</v>
      </c>
      <c r="AB65" s="100"/>
      <c r="AC65" s="100"/>
      <c r="AD65" s="100"/>
      <c r="AE65" s="100" t="s">
        <v>69</v>
      </c>
      <c r="AF65" s="100"/>
      <c r="AG65" s="100" t="s">
        <v>474</v>
      </c>
      <c r="AH65" s="100"/>
      <c r="AI65" s="100"/>
      <c r="AJ65" s="100"/>
      <c r="AK65" s="100" t="s">
        <v>69</v>
      </c>
      <c r="AL65" s="100"/>
      <c r="AM65" s="100"/>
      <c r="AN65" s="100"/>
      <c r="AO65" s="100" t="s">
        <v>69</v>
      </c>
      <c r="AP65" s="100"/>
      <c r="AQ65" s="100"/>
      <c r="AR65" s="100"/>
      <c r="AS65" s="100" t="s">
        <v>69</v>
      </c>
      <c r="AT65" s="100"/>
      <c r="AU65" s="100"/>
      <c r="AV65" s="100" t="s">
        <v>69</v>
      </c>
      <c r="AW65" s="100"/>
      <c r="AX65" s="100"/>
      <c r="AY65" s="100"/>
      <c r="AZ65" s="100"/>
      <c r="BA65" s="100" t="s">
        <v>69</v>
      </c>
      <c r="BB65" s="100"/>
      <c r="BC65" s="100"/>
      <c r="BD65" s="100"/>
      <c r="BE65" s="100" t="s">
        <v>69</v>
      </c>
      <c r="BF65" s="100"/>
      <c r="BG65" s="100"/>
      <c r="BH65" s="100"/>
      <c r="BI65" s="100" t="s">
        <v>69</v>
      </c>
      <c r="BJ65" s="100"/>
      <c r="BK65" s="100"/>
      <c r="BL65" s="100"/>
      <c r="BM65" s="100"/>
      <c r="BN65" s="100" t="s">
        <v>69</v>
      </c>
      <c r="BO65" s="100"/>
      <c r="BP65" s="100"/>
      <c r="BQ65" s="100"/>
      <c r="BR65" s="100" t="s">
        <v>69</v>
      </c>
      <c r="BS65" s="100"/>
      <c r="BT65" s="100"/>
      <c r="BU65" s="100"/>
      <c r="BV65" s="100"/>
      <c r="BW65" s="100"/>
      <c r="BX65" s="100"/>
      <c r="BY65" s="100" t="s">
        <v>272</v>
      </c>
      <c r="BZ65" s="100" t="s">
        <v>273</v>
      </c>
      <c r="CA65" s="100" t="s">
        <v>99</v>
      </c>
      <c r="CB65" s="100" t="s">
        <v>63</v>
      </c>
      <c r="CC65" s="100" t="s">
        <v>99</v>
      </c>
      <c r="CD65" s="100" t="s">
        <v>63</v>
      </c>
      <c r="CE65" s="100" t="s">
        <v>99</v>
      </c>
      <c r="CF65" s="100"/>
      <c r="CG65" s="100">
        <f t="shared" si="1"/>
        <v>0</v>
      </c>
      <c r="CH65" s="102"/>
    </row>
    <row r="66" s="54" customFormat="1" ht="120" customHeight="1" spans="1:86">
      <c r="A66" s="100">
        <v>61</v>
      </c>
      <c r="B66" s="111" t="s">
        <v>475</v>
      </c>
      <c r="C66" s="100">
        <v>1</v>
      </c>
      <c r="D66" s="100" t="s">
        <v>476</v>
      </c>
      <c r="E66" s="117" t="s">
        <v>477</v>
      </c>
      <c r="F66" s="100" t="s">
        <v>478</v>
      </c>
      <c r="G66" s="100" t="s">
        <v>59</v>
      </c>
      <c r="H66" s="100" t="s">
        <v>60</v>
      </c>
      <c r="I66" s="100" t="s">
        <v>61</v>
      </c>
      <c r="J66" s="100" t="s">
        <v>247</v>
      </c>
      <c r="K66" s="103">
        <v>1.1</v>
      </c>
      <c r="L66" s="103">
        <v>1.1</v>
      </c>
      <c r="M66" s="104" t="s">
        <v>63</v>
      </c>
      <c r="N66" s="104">
        <v>202601</v>
      </c>
      <c r="O66" s="106">
        <v>1</v>
      </c>
      <c r="P66" s="112">
        <v>202605</v>
      </c>
      <c r="Q66" s="112" t="s">
        <v>64</v>
      </c>
      <c r="R66" s="112"/>
      <c r="S66" s="112" t="s">
        <v>479</v>
      </c>
      <c r="T66" s="104" t="s">
        <v>66</v>
      </c>
      <c r="U66" s="100" t="s">
        <v>67</v>
      </c>
      <c r="V66" s="100" t="s">
        <v>63</v>
      </c>
      <c r="W66" s="100" t="s">
        <v>476</v>
      </c>
      <c r="X66" s="100"/>
      <c r="Y66" s="100" t="s">
        <v>68</v>
      </c>
      <c r="Z66" s="100" t="s">
        <v>63</v>
      </c>
      <c r="AA66" s="100" t="s">
        <v>69</v>
      </c>
      <c r="AB66" s="100"/>
      <c r="AC66" s="100"/>
      <c r="AD66" s="100"/>
      <c r="AE66" s="100" t="s">
        <v>69</v>
      </c>
      <c r="AF66" s="100"/>
      <c r="AG66" s="100"/>
      <c r="AH66" s="100"/>
      <c r="AI66" s="100"/>
      <c r="AJ66" s="100"/>
      <c r="AK66" s="100" t="s">
        <v>69</v>
      </c>
      <c r="AL66" s="100"/>
      <c r="AM66" s="100"/>
      <c r="AN66" s="100"/>
      <c r="AO66" s="100" t="s">
        <v>69</v>
      </c>
      <c r="AP66" s="100"/>
      <c r="AQ66" s="100"/>
      <c r="AR66" s="100"/>
      <c r="AS66" s="100" t="s">
        <v>69</v>
      </c>
      <c r="AT66" s="100"/>
      <c r="AU66" s="100"/>
      <c r="AV66" s="100" t="s">
        <v>69</v>
      </c>
      <c r="AW66" s="100"/>
      <c r="AX66" s="100"/>
      <c r="AY66" s="100"/>
      <c r="AZ66" s="100"/>
      <c r="BA66" s="100" t="s">
        <v>69</v>
      </c>
      <c r="BB66" s="100"/>
      <c r="BC66" s="100"/>
      <c r="BD66" s="100"/>
      <c r="BE66" s="100" t="s">
        <v>69</v>
      </c>
      <c r="BF66" s="100"/>
      <c r="BG66" s="100"/>
      <c r="BH66" s="100"/>
      <c r="BI66" s="100" t="s">
        <v>69</v>
      </c>
      <c r="BJ66" s="100"/>
      <c r="BK66" s="100"/>
      <c r="BL66" s="100"/>
      <c r="BM66" s="100"/>
      <c r="BN66" s="100" t="s">
        <v>69</v>
      </c>
      <c r="BO66" s="100"/>
      <c r="BP66" s="100"/>
      <c r="BQ66" s="100"/>
      <c r="BR66" s="100" t="s">
        <v>69</v>
      </c>
      <c r="BS66" s="100"/>
      <c r="BT66" s="100"/>
      <c r="BU66" s="100"/>
      <c r="BV66" s="100"/>
      <c r="BW66" s="100" t="s">
        <v>480</v>
      </c>
      <c r="BX66" s="122" t="s">
        <v>481</v>
      </c>
      <c r="BY66" s="100" t="s">
        <v>209</v>
      </c>
      <c r="BZ66" s="100" t="s">
        <v>280</v>
      </c>
      <c r="CA66" s="100" t="s">
        <v>99</v>
      </c>
      <c r="CB66" s="100" t="s">
        <v>63</v>
      </c>
      <c r="CC66" s="100" t="s">
        <v>63</v>
      </c>
      <c r="CD66" s="100" t="s">
        <v>63</v>
      </c>
      <c r="CE66" s="100" t="s">
        <v>211</v>
      </c>
      <c r="CF66" s="100"/>
      <c r="CG66" s="100">
        <f t="shared" si="1"/>
        <v>0</v>
      </c>
      <c r="CH66" s="102"/>
    </row>
    <row r="67" s="54" customFormat="1" ht="120" customHeight="1" spans="1:86">
      <c r="A67" s="100">
        <v>62</v>
      </c>
      <c r="B67" s="111" t="s">
        <v>482</v>
      </c>
      <c r="C67" s="100">
        <v>1</v>
      </c>
      <c r="D67" s="100" t="s">
        <v>483</v>
      </c>
      <c r="E67" s="100" t="s">
        <v>57</v>
      </c>
      <c r="F67" s="100" t="s">
        <v>484</v>
      </c>
      <c r="G67" s="100" t="s">
        <v>59</v>
      </c>
      <c r="H67" s="100" t="s">
        <v>60</v>
      </c>
      <c r="I67" s="100" t="s">
        <v>61</v>
      </c>
      <c r="J67" s="100" t="s">
        <v>247</v>
      </c>
      <c r="K67" s="103">
        <v>2</v>
      </c>
      <c r="L67" s="103">
        <v>2</v>
      </c>
      <c r="M67" s="104" t="s">
        <v>63</v>
      </c>
      <c r="N67" s="104">
        <v>202604</v>
      </c>
      <c r="O67" s="106">
        <v>0.3</v>
      </c>
      <c r="P67" s="112">
        <v>202612</v>
      </c>
      <c r="Q67" s="112" t="s">
        <v>99</v>
      </c>
      <c r="R67" s="112"/>
      <c r="S67" s="113"/>
      <c r="T67" s="104" t="s">
        <v>279</v>
      </c>
      <c r="U67" s="100" t="s">
        <v>67</v>
      </c>
      <c r="V67" s="100" t="s">
        <v>63</v>
      </c>
      <c r="W67" s="100" t="s">
        <v>485</v>
      </c>
      <c r="X67" s="100"/>
      <c r="Y67" s="100" t="s">
        <v>68</v>
      </c>
      <c r="Z67" s="100" t="s">
        <v>63</v>
      </c>
      <c r="AA67" s="100" t="s">
        <v>69</v>
      </c>
      <c r="AB67" s="100"/>
      <c r="AC67" s="100"/>
      <c r="AD67" s="100"/>
      <c r="AE67" s="100" t="s">
        <v>69</v>
      </c>
      <c r="AF67" s="100"/>
      <c r="AG67" s="100"/>
      <c r="AH67" s="100"/>
      <c r="AI67" s="100"/>
      <c r="AJ67" s="100"/>
      <c r="AK67" s="100" t="s">
        <v>69</v>
      </c>
      <c r="AL67" s="100"/>
      <c r="AM67" s="100"/>
      <c r="AN67" s="100"/>
      <c r="AO67" s="100" t="s">
        <v>69</v>
      </c>
      <c r="AP67" s="100"/>
      <c r="AQ67" s="100"/>
      <c r="AR67" s="100"/>
      <c r="AS67" s="100" t="s">
        <v>69</v>
      </c>
      <c r="AT67" s="100"/>
      <c r="AU67" s="100"/>
      <c r="AV67" s="100" t="s">
        <v>69</v>
      </c>
      <c r="AW67" s="100"/>
      <c r="AX67" s="100"/>
      <c r="AY67" s="100"/>
      <c r="AZ67" s="100"/>
      <c r="BA67" s="100" t="s">
        <v>69</v>
      </c>
      <c r="BB67" s="100"/>
      <c r="BC67" s="100"/>
      <c r="BD67" s="100"/>
      <c r="BE67" s="100" t="s">
        <v>69</v>
      </c>
      <c r="BF67" s="100"/>
      <c r="BG67" s="100"/>
      <c r="BH67" s="100"/>
      <c r="BI67" s="100" t="s">
        <v>69</v>
      </c>
      <c r="BJ67" s="100"/>
      <c r="BK67" s="100"/>
      <c r="BL67" s="100"/>
      <c r="BM67" s="100"/>
      <c r="BN67" s="100" t="s">
        <v>69</v>
      </c>
      <c r="BO67" s="100"/>
      <c r="BP67" s="100"/>
      <c r="BQ67" s="100"/>
      <c r="BR67" s="100" t="s">
        <v>69</v>
      </c>
      <c r="BS67" s="100"/>
      <c r="BT67" s="100"/>
      <c r="BU67" s="100"/>
      <c r="BV67" s="100"/>
      <c r="BW67" s="100"/>
      <c r="BX67" s="100"/>
      <c r="BY67" s="100" t="s">
        <v>75</v>
      </c>
      <c r="BZ67" s="100" t="s">
        <v>76</v>
      </c>
      <c r="CA67" s="100" t="s">
        <v>99</v>
      </c>
      <c r="CB67" s="100" t="s">
        <v>63</v>
      </c>
      <c r="CC67" s="100" t="s">
        <v>63</v>
      </c>
      <c r="CD67" s="100" t="s">
        <v>63</v>
      </c>
      <c r="CE67" s="100" t="s">
        <v>77</v>
      </c>
      <c r="CF67" s="100"/>
      <c r="CG67" s="100">
        <f t="shared" si="1"/>
        <v>0</v>
      </c>
      <c r="CH67" s="102"/>
    </row>
    <row r="68" s="54" customFormat="1" ht="120" customHeight="1" spans="1:86">
      <c r="A68" s="100">
        <v>63</v>
      </c>
      <c r="B68" s="111" t="s">
        <v>486</v>
      </c>
      <c r="C68" s="100">
        <v>1</v>
      </c>
      <c r="D68" s="100" t="s">
        <v>487</v>
      </c>
      <c r="E68" s="100" t="s">
        <v>488</v>
      </c>
      <c r="F68" s="100" t="s">
        <v>489</v>
      </c>
      <c r="G68" s="100" t="s">
        <v>59</v>
      </c>
      <c r="H68" s="100" t="s">
        <v>60</v>
      </c>
      <c r="I68" s="100" t="s">
        <v>61</v>
      </c>
      <c r="J68" s="100" t="s">
        <v>247</v>
      </c>
      <c r="K68" s="103">
        <v>10</v>
      </c>
      <c r="L68" s="103">
        <v>6.5</v>
      </c>
      <c r="M68" s="104" t="s">
        <v>63</v>
      </c>
      <c r="N68" s="104">
        <v>202604</v>
      </c>
      <c r="O68" s="106">
        <v>1.7</v>
      </c>
      <c r="P68" s="112">
        <v>202612</v>
      </c>
      <c r="Q68" s="112" t="s">
        <v>99</v>
      </c>
      <c r="R68" s="112"/>
      <c r="S68" s="113"/>
      <c r="T68" s="104" t="s">
        <v>490</v>
      </c>
      <c r="U68" s="100" t="s">
        <v>67</v>
      </c>
      <c r="V68" s="100" t="s">
        <v>63</v>
      </c>
      <c r="W68" s="100" t="s">
        <v>487</v>
      </c>
      <c r="X68" s="100"/>
      <c r="Y68" s="100" t="s">
        <v>68</v>
      </c>
      <c r="Z68" s="100" t="s">
        <v>63</v>
      </c>
      <c r="AA68" s="100" t="s">
        <v>69</v>
      </c>
      <c r="AB68" s="100"/>
      <c r="AC68" s="100"/>
      <c r="AD68" s="100"/>
      <c r="AE68" s="100" t="s">
        <v>69</v>
      </c>
      <c r="AF68" s="100"/>
      <c r="AG68" s="100"/>
      <c r="AH68" s="100"/>
      <c r="AI68" s="100"/>
      <c r="AJ68" s="100"/>
      <c r="AK68" s="100" t="s">
        <v>69</v>
      </c>
      <c r="AL68" s="100"/>
      <c r="AM68" s="100"/>
      <c r="AN68" s="100"/>
      <c r="AO68" s="100" t="s">
        <v>69</v>
      </c>
      <c r="AP68" s="100"/>
      <c r="AQ68" s="100"/>
      <c r="AR68" s="100"/>
      <c r="AS68" s="100" t="s">
        <v>69</v>
      </c>
      <c r="AT68" s="100"/>
      <c r="AU68" s="100"/>
      <c r="AV68" s="100" t="s">
        <v>69</v>
      </c>
      <c r="AW68" s="100"/>
      <c r="AX68" s="100"/>
      <c r="AY68" s="100"/>
      <c r="AZ68" s="100"/>
      <c r="BA68" s="100" t="s">
        <v>69</v>
      </c>
      <c r="BB68" s="100"/>
      <c r="BC68" s="100"/>
      <c r="BD68" s="100"/>
      <c r="BE68" s="100" t="s">
        <v>69</v>
      </c>
      <c r="BF68" s="100"/>
      <c r="BG68" s="100"/>
      <c r="BH68" s="100"/>
      <c r="BI68" s="100" t="s">
        <v>69</v>
      </c>
      <c r="BJ68" s="100"/>
      <c r="BK68" s="100"/>
      <c r="BL68" s="100"/>
      <c r="BM68" s="100"/>
      <c r="BN68" s="100" t="s">
        <v>69</v>
      </c>
      <c r="BO68" s="100"/>
      <c r="BP68" s="100"/>
      <c r="BQ68" s="100"/>
      <c r="BR68" s="100" t="s">
        <v>69</v>
      </c>
      <c r="BS68" s="100" t="s">
        <v>491</v>
      </c>
      <c r="BT68" s="100"/>
      <c r="BU68" s="100"/>
      <c r="BV68" s="100"/>
      <c r="BW68" s="100"/>
      <c r="BX68" s="100"/>
      <c r="BY68" s="100" t="s">
        <v>272</v>
      </c>
      <c r="BZ68" s="100" t="s">
        <v>273</v>
      </c>
      <c r="CA68" s="100" t="s">
        <v>99</v>
      </c>
      <c r="CB68" s="100" t="s">
        <v>63</v>
      </c>
      <c r="CC68" s="100" t="s">
        <v>99</v>
      </c>
      <c r="CD68" s="100" t="s">
        <v>99</v>
      </c>
      <c r="CE68" s="100" t="s">
        <v>492</v>
      </c>
      <c r="CF68" s="100"/>
      <c r="CG68" s="100">
        <f t="shared" si="1"/>
        <v>0</v>
      </c>
      <c r="CH68" s="102"/>
    </row>
    <row r="69" s="54" customFormat="1" ht="120" customHeight="1" spans="1:86">
      <c r="A69" s="100">
        <v>64</v>
      </c>
      <c r="B69" s="111" t="s">
        <v>493</v>
      </c>
      <c r="C69" s="100">
        <v>1</v>
      </c>
      <c r="D69" s="100" t="s">
        <v>494</v>
      </c>
      <c r="E69" s="117" t="s">
        <v>495</v>
      </c>
      <c r="F69" s="100" t="s">
        <v>496</v>
      </c>
      <c r="G69" s="100" t="s">
        <v>59</v>
      </c>
      <c r="H69" s="100" t="s">
        <v>60</v>
      </c>
      <c r="I69" s="100" t="s">
        <v>61</v>
      </c>
      <c r="J69" s="100" t="s">
        <v>247</v>
      </c>
      <c r="K69" s="103">
        <v>2</v>
      </c>
      <c r="L69" s="103">
        <v>2</v>
      </c>
      <c r="M69" s="104" t="s">
        <v>63</v>
      </c>
      <c r="N69" s="104">
        <v>202604</v>
      </c>
      <c r="O69" s="106">
        <v>0.8</v>
      </c>
      <c r="P69" s="112">
        <v>202612</v>
      </c>
      <c r="Q69" s="112" t="s">
        <v>99</v>
      </c>
      <c r="R69" s="112"/>
      <c r="S69" s="113"/>
      <c r="T69" s="104" t="s">
        <v>490</v>
      </c>
      <c r="U69" s="100" t="s">
        <v>67</v>
      </c>
      <c r="V69" s="100" t="s">
        <v>63</v>
      </c>
      <c r="W69" s="100" t="s">
        <v>494</v>
      </c>
      <c r="X69" s="100"/>
      <c r="Y69" s="100" t="s">
        <v>68</v>
      </c>
      <c r="Z69" s="100" t="s">
        <v>63</v>
      </c>
      <c r="AA69" s="100" t="s">
        <v>69</v>
      </c>
      <c r="AB69" s="100"/>
      <c r="AC69" s="100"/>
      <c r="AD69" s="100"/>
      <c r="AE69" s="100" t="s">
        <v>69</v>
      </c>
      <c r="AF69" s="100"/>
      <c r="AG69" s="100"/>
      <c r="AH69" s="100"/>
      <c r="AI69" s="100"/>
      <c r="AJ69" s="100"/>
      <c r="AK69" s="100" t="s">
        <v>69</v>
      </c>
      <c r="AL69" s="100"/>
      <c r="AM69" s="100"/>
      <c r="AN69" s="100"/>
      <c r="AO69" s="100" t="s">
        <v>69</v>
      </c>
      <c r="AP69" s="100"/>
      <c r="AQ69" s="100"/>
      <c r="AR69" s="100"/>
      <c r="AS69" s="100" t="s">
        <v>69</v>
      </c>
      <c r="AT69" s="100"/>
      <c r="AU69" s="100"/>
      <c r="AV69" s="100" t="s">
        <v>69</v>
      </c>
      <c r="AW69" s="100"/>
      <c r="AX69" s="100"/>
      <c r="AY69" s="100"/>
      <c r="AZ69" s="100"/>
      <c r="BA69" s="100" t="s">
        <v>69</v>
      </c>
      <c r="BB69" s="100"/>
      <c r="BC69" s="100"/>
      <c r="BD69" s="100"/>
      <c r="BE69" s="100" t="s">
        <v>69</v>
      </c>
      <c r="BF69" s="100"/>
      <c r="BG69" s="100"/>
      <c r="BH69" s="100"/>
      <c r="BI69" s="100" t="s">
        <v>69</v>
      </c>
      <c r="BJ69" s="100"/>
      <c r="BK69" s="100"/>
      <c r="BL69" s="100"/>
      <c r="BM69" s="100"/>
      <c r="BN69" s="100" t="s">
        <v>69</v>
      </c>
      <c r="BO69" s="100"/>
      <c r="BP69" s="100"/>
      <c r="BQ69" s="100"/>
      <c r="BR69" s="100" t="s">
        <v>69</v>
      </c>
      <c r="BS69" s="100"/>
      <c r="BT69" s="100"/>
      <c r="BU69" s="100"/>
      <c r="BV69" s="100"/>
      <c r="BW69" s="100"/>
      <c r="BX69" s="100"/>
      <c r="BY69" s="100" t="s">
        <v>272</v>
      </c>
      <c r="BZ69" s="100" t="s">
        <v>497</v>
      </c>
      <c r="CA69" s="100" t="s">
        <v>99</v>
      </c>
      <c r="CB69" s="100" t="s">
        <v>63</v>
      </c>
      <c r="CC69" s="100" t="s">
        <v>99</v>
      </c>
      <c r="CD69" s="100" t="s">
        <v>99</v>
      </c>
      <c r="CE69" s="100" t="s">
        <v>492</v>
      </c>
      <c r="CF69" s="100"/>
      <c r="CG69" s="100">
        <f t="shared" si="1"/>
        <v>0</v>
      </c>
      <c r="CH69" s="102"/>
    </row>
    <row r="70" s="54" customFormat="1" ht="120" customHeight="1" spans="1:86">
      <c r="A70" s="100">
        <v>65</v>
      </c>
      <c r="B70" s="111" t="s">
        <v>498</v>
      </c>
      <c r="C70" s="100">
        <v>1</v>
      </c>
      <c r="D70" s="102" t="s">
        <v>499</v>
      </c>
      <c r="E70" s="100" t="s">
        <v>500</v>
      </c>
      <c r="F70" s="100" t="s">
        <v>501</v>
      </c>
      <c r="G70" s="100" t="s">
        <v>59</v>
      </c>
      <c r="H70" s="100" t="s">
        <v>60</v>
      </c>
      <c r="I70" s="100" t="s">
        <v>61</v>
      </c>
      <c r="J70" s="100" t="s">
        <v>247</v>
      </c>
      <c r="K70" s="103">
        <v>1.9</v>
      </c>
      <c r="L70" s="103">
        <v>1</v>
      </c>
      <c r="M70" s="104" t="s">
        <v>63</v>
      </c>
      <c r="N70" s="104">
        <v>202603</v>
      </c>
      <c r="O70" s="106">
        <v>0.6</v>
      </c>
      <c r="P70" s="112">
        <v>202609</v>
      </c>
      <c r="Q70" s="112" t="s">
        <v>99</v>
      </c>
      <c r="R70" s="112"/>
      <c r="S70" s="113"/>
      <c r="T70" s="104" t="s">
        <v>502</v>
      </c>
      <c r="U70" s="100" t="s">
        <v>67</v>
      </c>
      <c r="V70" s="100" t="s">
        <v>63</v>
      </c>
      <c r="W70" s="102" t="s">
        <v>499</v>
      </c>
      <c r="X70" s="102"/>
      <c r="Y70" s="100" t="s">
        <v>68</v>
      </c>
      <c r="Z70" s="100" t="s">
        <v>63</v>
      </c>
      <c r="AA70" s="100" t="s">
        <v>69</v>
      </c>
      <c r="AB70" s="100"/>
      <c r="AC70" s="100"/>
      <c r="AD70" s="100"/>
      <c r="AE70" s="100" t="s">
        <v>63</v>
      </c>
      <c r="AF70" s="100"/>
      <c r="AG70" s="100"/>
      <c r="AH70" s="100"/>
      <c r="AI70" s="100"/>
      <c r="AJ70" s="100"/>
      <c r="AK70" s="100" t="s">
        <v>63</v>
      </c>
      <c r="AL70" s="100"/>
      <c r="AM70" s="100" t="s">
        <v>306</v>
      </c>
      <c r="AN70" s="100"/>
      <c r="AO70" s="100" t="s">
        <v>63</v>
      </c>
      <c r="AP70" s="100"/>
      <c r="AQ70" s="100" t="s">
        <v>306</v>
      </c>
      <c r="AR70" s="100"/>
      <c r="AS70" s="100" t="s">
        <v>69</v>
      </c>
      <c r="AT70" s="100"/>
      <c r="AU70" s="100"/>
      <c r="AV70" s="100" t="s">
        <v>63</v>
      </c>
      <c r="AW70" s="100"/>
      <c r="AX70" s="100"/>
      <c r="AY70" s="100"/>
      <c r="AZ70" s="100"/>
      <c r="BA70" s="100" t="s">
        <v>69</v>
      </c>
      <c r="BB70" s="100"/>
      <c r="BC70" s="100"/>
      <c r="BD70" s="100"/>
      <c r="BE70" s="100" t="s">
        <v>69</v>
      </c>
      <c r="BF70" s="100"/>
      <c r="BG70" s="100"/>
      <c r="BH70" s="100"/>
      <c r="BI70" s="100" t="s">
        <v>69</v>
      </c>
      <c r="BJ70" s="100"/>
      <c r="BK70" s="100"/>
      <c r="BL70" s="100"/>
      <c r="BM70" s="100"/>
      <c r="BN70" s="100" t="s">
        <v>69</v>
      </c>
      <c r="BO70" s="100"/>
      <c r="BP70" s="100"/>
      <c r="BQ70" s="100"/>
      <c r="BR70" s="100" t="s">
        <v>69</v>
      </c>
      <c r="BS70" s="100"/>
      <c r="BT70" s="100"/>
      <c r="BU70" s="100"/>
      <c r="BV70" s="100"/>
      <c r="BW70" s="100"/>
      <c r="BX70" s="100"/>
      <c r="BY70" s="100" t="s">
        <v>272</v>
      </c>
      <c r="BZ70" s="100" t="s">
        <v>273</v>
      </c>
      <c r="CA70" s="100" t="s">
        <v>99</v>
      </c>
      <c r="CB70" s="100" t="s">
        <v>63</v>
      </c>
      <c r="CC70" s="100" t="s">
        <v>99</v>
      </c>
      <c r="CD70" s="100" t="s">
        <v>99</v>
      </c>
      <c r="CE70" s="100" t="s">
        <v>492</v>
      </c>
      <c r="CF70" s="100"/>
      <c r="CG70" s="100">
        <f t="shared" ref="CG70:CG87" si="2">11-COUNTIF(V70,"是")-COUNTIF(V70,"无需办理")-COUNTIF(AA70,"是")-COUNTIF(AA70,"无需办理")-COUNTIF(AE70,"是")-COUNTIF(AE70,"无需办理")-COUNTIF(AK70,"是")-COUNTIF(AK70,"无需办理")-COUNTIF(AO70,"是")-COUNTIF(AO70,"无需办理")-COUNTIF(AV70,"是")-COUNTIF(AV70,"无需办理")-COUNTIF(BA70,"是")-COUNTIF(BA70,"无需办理")-COUNTIF(BE70,"是")-COUNTIF(BE70,"无需办理")-COUNTIF(BI70,"是")-COUNTIF(BI70,"无需办理")-COUNTIF(BN70,"是")-COUNTIF(BN70,"无需办理")-COUNTIF(BR70,"是")-COUNTIF(BR70,"无需办理")</f>
        <v>0</v>
      </c>
      <c r="CH70" s="102"/>
    </row>
    <row r="71" s="54" customFormat="1" ht="120" customHeight="1" spans="1:86">
      <c r="A71" s="100">
        <v>66</v>
      </c>
      <c r="B71" s="111" t="s">
        <v>503</v>
      </c>
      <c r="C71" s="100">
        <v>1</v>
      </c>
      <c r="D71" s="102" t="s">
        <v>504</v>
      </c>
      <c r="E71" s="100" t="s">
        <v>505</v>
      </c>
      <c r="F71" s="100" t="s">
        <v>506</v>
      </c>
      <c r="G71" s="100" t="s">
        <v>59</v>
      </c>
      <c r="H71" s="100" t="s">
        <v>60</v>
      </c>
      <c r="I71" s="100" t="s">
        <v>61</v>
      </c>
      <c r="J71" s="100" t="s">
        <v>247</v>
      </c>
      <c r="K71" s="103">
        <v>1.5</v>
      </c>
      <c r="L71" s="103">
        <v>1</v>
      </c>
      <c r="M71" s="104" t="s">
        <v>63</v>
      </c>
      <c r="N71" s="104">
        <v>202603</v>
      </c>
      <c r="O71" s="106">
        <v>0.7</v>
      </c>
      <c r="P71" s="112">
        <v>202608</v>
      </c>
      <c r="Q71" s="112" t="s">
        <v>63</v>
      </c>
      <c r="R71" s="112"/>
      <c r="S71" s="120" t="s">
        <v>507</v>
      </c>
      <c r="T71" s="104" t="s">
        <v>508</v>
      </c>
      <c r="U71" s="100" t="s">
        <v>67</v>
      </c>
      <c r="V71" s="100" t="s">
        <v>63</v>
      </c>
      <c r="W71" s="102" t="s">
        <v>504</v>
      </c>
      <c r="X71" s="102"/>
      <c r="Y71" s="100" t="s">
        <v>68</v>
      </c>
      <c r="Z71" s="100" t="s">
        <v>63</v>
      </c>
      <c r="AA71" s="100" t="s">
        <v>69</v>
      </c>
      <c r="AB71" s="100"/>
      <c r="AC71" s="100"/>
      <c r="AD71" s="100"/>
      <c r="AE71" s="100" t="s">
        <v>69</v>
      </c>
      <c r="AF71" s="100"/>
      <c r="AG71" s="100"/>
      <c r="AH71" s="100"/>
      <c r="AI71" s="100"/>
      <c r="AJ71" s="100"/>
      <c r="AK71" s="100" t="s">
        <v>69</v>
      </c>
      <c r="AL71" s="100"/>
      <c r="AM71" s="100"/>
      <c r="AN71" s="100"/>
      <c r="AO71" s="100" t="s">
        <v>69</v>
      </c>
      <c r="AP71" s="100"/>
      <c r="AQ71" s="100"/>
      <c r="AR71" s="100"/>
      <c r="AS71" s="100" t="s">
        <v>69</v>
      </c>
      <c r="AT71" s="100"/>
      <c r="AU71" s="100"/>
      <c r="AV71" s="100" t="s">
        <v>69</v>
      </c>
      <c r="AW71" s="100"/>
      <c r="AX71" s="100"/>
      <c r="AY71" s="100"/>
      <c r="AZ71" s="100"/>
      <c r="BA71" s="100" t="s">
        <v>69</v>
      </c>
      <c r="BB71" s="100"/>
      <c r="BC71" s="100"/>
      <c r="BD71" s="100"/>
      <c r="BE71" s="100" t="s">
        <v>69</v>
      </c>
      <c r="BF71" s="100"/>
      <c r="BG71" s="100"/>
      <c r="BH71" s="100"/>
      <c r="BI71" s="100" t="s">
        <v>69</v>
      </c>
      <c r="BJ71" s="100"/>
      <c r="BK71" s="100"/>
      <c r="BL71" s="100"/>
      <c r="BM71" s="100"/>
      <c r="BN71" s="100" t="s">
        <v>69</v>
      </c>
      <c r="BO71" s="100"/>
      <c r="BP71" s="100"/>
      <c r="BQ71" s="100"/>
      <c r="BR71" s="100" t="s">
        <v>69</v>
      </c>
      <c r="BS71" s="100" t="s">
        <v>509</v>
      </c>
      <c r="BT71" s="100"/>
      <c r="BU71" s="100"/>
      <c r="BV71" s="100"/>
      <c r="BW71" s="100"/>
      <c r="BX71" s="100"/>
      <c r="BY71" s="100" t="s">
        <v>272</v>
      </c>
      <c r="BZ71" s="100" t="s">
        <v>497</v>
      </c>
      <c r="CA71" s="100" t="s">
        <v>99</v>
      </c>
      <c r="CB71" s="100" t="s">
        <v>63</v>
      </c>
      <c r="CC71" s="100" t="s">
        <v>99</v>
      </c>
      <c r="CD71" s="100" t="s">
        <v>99</v>
      </c>
      <c r="CE71" s="100" t="s">
        <v>492</v>
      </c>
      <c r="CF71" s="100"/>
      <c r="CG71" s="100">
        <f t="shared" si="2"/>
        <v>0</v>
      </c>
      <c r="CH71" s="102"/>
    </row>
    <row r="72" s="54" customFormat="1" ht="120" customHeight="1" spans="1:86">
      <c r="A72" s="100">
        <v>67</v>
      </c>
      <c r="B72" s="111" t="s">
        <v>510</v>
      </c>
      <c r="C72" s="100">
        <v>1</v>
      </c>
      <c r="D72" s="100" t="s">
        <v>511</v>
      </c>
      <c r="E72" s="100" t="s">
        <v>512</v>
      </c>
      <c r="F72" s="100" t="s">
        <v>513</v>
      </c>
      <c r="G72" s="100" t="s">
        <v>59</v>
      </c>
      <c r="H72" s="100" t="s">
        <v>60</v>
      </c>
      <c r="I72" s="100" t="s">
        <v>61</v>
      </c>
      <c r="J72" s="100" t="s">
        <v>247</v>
      </c>
      <c r="K72" s="103">
        <v>1.5</v>
      </c>
      <c r="L72" s="103">
        <v>1</v>
      </c>
      <c r="M72" s="104" t="s">
        <v>63</v>
      </c>
      <c r="N72" s="105">
        <v>202602</v>
      </c>
      <c r="O72" s="106">
        <v>0.7</v>
      </c>
      <c r="P72" s="112">
        <v>202606</v>
      </c>
      <c r="Q72" s="112" t="s">
        <v>64</v>
      </c>
      <c r="R72" s="112"/>
      <c r="S72" s="113"/>
      <c r="T72" s="104" t="s">
        <v>514</v>
      </c>
      <c r="U72" s="100" t="s">
        <v>67</v>
      </c>
      <c r="V72" s="100" t="s">
        <v>63</v>
      </c>
      <c r="W72" s="100" t="s">
        <v>511</v>
      </c>
      <c r="X72" s="100"/>
      <c r="Y72" s="100" t="s">
        <v>68</v>
      </c>
      <c r="Z72" s="100" t="s">
        <v>63</v>
      </c>
      <c r="AA72" s="100" t="s">
        <v>69</v>
      </c>
      <c r="AB72" s="100"/>
      <c r="AC72" s="100"/>
      <c r="AD72" s="100"/>
      <c r="AE72" s="100" t="s">
        <v>69</v>
      </c>
      <c r="AF72" s="100"/>
      <c r="AG72" s="100"/>
      <c r="AH72" s="100"/>
      <c r="AI72" s="100"/>
      <c r="AJ72" s="100"/>
      <c r="AK72" s="100" t="s">
        <v>69</v>
      </c>
      <c r="AL72" s="100"/>
      <c r="AM72" s="100"/>
      <c r="AN72" s="100"/>
      <c r="AO72" s="100" t="s">
        <v>69</v>
      </c>
      <c r="AP72" s="100"/>
      <c r="AQ72" s="100"/>
      <c r="AR72" s="100"/>
      <c r="AS72" s="100" t="s">
        <v>69</v>
      </c>
      <c r="AT72" s="100"/>
      <c r="AU72" s="100"/>
      <c r="AV72" s="100" t="s">
        <v>69</v>
      </c>
      <c r="AW72" s="100"/>
      <c r="AX72" s="100"/>
      <c r="AY72" s="100"/>
      <c r="AZ72" s="100"/>
      <c r="BA72" s="100" t="s">
        <v>69</v>
      </c>
      <c r="BB72" s="100"/>
      <c r="BC72" s="100"/>
      <c r="BD72" s="100"/>
      <c r="BE72" s="100" t="s">
        <v>69</v>
      </c>
      <c r="BF72" s="100"/>
      <c r="BG72" s="100"/>
      <c r="BH72" s="100"/>
      <c r="BI72" s="100" t="s">
        <v>69</v>
      </c>
      <c r="BJ72" s="100"/>
      <c r="BK72" s="100"/>
      <c r="BL72" s="100"/>
      <c r="BM72" s="100"/>
      <c r="BN72" s="100" t="s">
        <v>69</v>
      </c>
      <c r="BO72" s="100"/>
      <c r="BP72" s="100"/>
      <c r="BQ72" s="100"/>
      <c r="BR72" s="100" t="s">
        <v>69</v>
      </c>
      <c r="BS72" s="100" t="s">
        <v>509</v>
      </c>
      <c r="BT72" s="100"/>
      <c r="BU72" s="100"/>
      <c r="BV72" s="100"/>
      <c r="BW72" s="100"/>
      <c r="BX72" s="100"/>
      <c r="BY72" s="100" t="s">
        <v>272</v>
      </c>
      <c r="BZ72" s="100" t="s">
        <v>497</v>
      </c>
      <c r="CA72" s="100" t="s">
        <v>99</v>
      </c>
      <c r="CB72" s="100" t="s">
        <v>63</v>
      </c>
      <c r="CC72" s="100" t="s">
        <v>99</v>
      </c>
      <c r="CD72" s="100" t="s">
        <v>99</v>
      </c>
      <c r="CE72" s="100" t="s">
        <v>492</v>
      </c>
      <c r="CF72" s="100"/>
      <c r="CG72" s="100">
        <f t="shared" si="2"/>
        <v>0</v>
      </c>
      <c r="CH72" s="102"/>
    </row>
    <row r="73" s="54" customFormat="1" ht="120" customHeight="1" spans="1:86">
      <c r="A73" s="100">
        <v>68</v>
      </c>
      <c r="B73" s="111" t="s">
        <v>515</v>
      </c>
      <c r="C73" s="100">
        <v>1</v>
      </c>
      <c r="D73" s="102" t="s">
        <v>516</v>
      </c>
      <c r="E73" s="117" t="s">
        <v>517</v>
      </c>
      <c r="F73" s="100" t="s">
        <v>518</v>
      </c>
      <c r="G73" s="100" t="s">
        <v>59</v>
      </c>
      <c r="H73" s="100" t="s">
        <v>60</v>
      </c>
      <c r="I73" s="100" t="s">
        <v>61</v>
      </c>
      <c r="J73" s="100" t="s">
        <v>247</v>
      </c>
      <c r="K73" s="103">
        <v>1.5</v>
      </c>
      <c r="L73" s="103">
        <v>0.6</v>
      </c>
      <c r="M73" s="104" t="s">
        <v>63</v>
      </c>
      <c r="N73" s="104">
        <v>202603</v>
      </c>
      <c r="O73" s="106">
        <v>0.5</v>
      </c>
      <c r="P73" s="112">
        <v>202611</v>
      </c>
      <c r="Q73" s="112" t="s">
        <v>63</v>
      </c>
      <c r="R73" s="112"/>
      <c r="S73" s="112" t="s">
        <v>519</v>
      </c>
      <c r="T73" s="104" t="s">
        <v>520</v>
      </c>
      <c r="U73" s="100" t="s">
        <v>67</v>
      </c>
      <c r="V73" s="100" t="s">
        <v>63</v>
      </c>
      <c r="W73" s="102" t="s">
        <v>516</v>
      </c>
      <c r="X73" s="102"/>
      <c r="Y73" s="100" t="s">
        <v>68</v>
      </c>
      <c r="Z73" s="100" t="s">
        <v>63</v>
      </c>
      <c r="AA73" s="100" t="s">
        <v>69</v>
      </c>
      <c r="AB73" s="100"/>
      <c r="AC73" s="100"/>
      <c r="AD73" s="100"/>
      <c r="AE73" s="100" t="s">
        <v>69</v>
      </c>
      <c r="AF73" s="100"/>
      <c r="AG73" s="100"/>
      <c r="AH73" s="100"/>
      <c r="AI73" s="100"/>
      <c r="AJ73" s="100"/>
      <c r="AK73" s="100" t="s">
        <v>69</v>
      </c>
      <c r="AL73" s="100"/>
      <c r="AM73" s="100"/>
      <c r="AN73" s="100"/>
      <c r="AO73" s="100" t="s">
        <v>69</v>
      </c>
      <c r="AP73" s="100"/>
      <c r="AQ73" s="100"/>
      <c r="AR73" s="100"/>
      <c r="AS73" s="100" t="s">
        <v>69</v>
      </c>
      <c r="AT73" s="100"/>
      <c r="AU73" s="100"/>
      <c r="AV73" s="100" t="s">
        <v>69</v>
      </c>
      <c r="AW73" s="100"/>
      <c r="AX73" s="100"/>
      <c r="AY73" s="100"/>
      <c r="AZ73" s="100"/>
      <c r="BA73" s="100" t="s">
        <v>69</v>
      </c>
      <c r="BB73" s="100"/>
      <c r="BC73" s="100"/>
      <c r="BD73" s="100"/>
      <c r="BE73" s="100" t="s">
        <v>69</v>
      </c>
      <c r="BF73" s="100"/>
      <c r="BG73" s="100"/>
      <c r="BH73" s="100"/>
      <c r="BI73" s="100" t="s">
        <v>69</v>
      </c>
      <c r="BJ73" s="100"/>
      <c r="BK73" s="100"/>
      <c r="BL73" s="100"/>
      <c r="BM73" s="100"/>
      <c r="BN73" s="100" t="s">
        <v>69</v>
      </c>
      <c r="BO73" s="100"/>
      <c r="BP73" s="100"/>
      <c r="BQ73" s="100"/>
      <c r="BR73" s="100" t="s">
        <v>69</v>
      </c>
      <c r="BS73" s="100"/>
      <c r="BT73" s="100"/>
      <c r="BU73" s="100"/>
      <c r="BV73" s="100"/>
      <c r="BW73" s="117"/>
      <c r="BX73" s="100"/>
      <c r="BY73" s="100" t="s">
        <v>272</v>
      </c>
      <c r="BZ73" s="100" t="s">
        <v>497</v>
      </c>
      <c r="CA73" s="100" t="s">
        <v>99</v>
      </c>
      <c r="CB73" s="100" t="s">
        <v>63</v>
      </c>
      <c r="CC73" s="100" t="s">
        <v>99</v>
      </c>
      <c r="CD73" s="100" t="s">
        <v>99</v>
      </c>
      <c r="CE73" s="100" t="s">
        <v>492</v>
      </c>
      <c r="CF73" s="100"/>
      <c r="CG73" s="100">
        <f t="shared" si="2"/>
        <v>0</v>
      </c>
      <c r="CH73" s="102"/>
    </row>
    <row r="74" s="54" customFormat="1" ht="120" customHeight="1" spans="1:86">
      <c r="A74" s="100">
        <v>69</v>
      </c>
      <c r="B74" s="111" t="s">
        <v>521</v>
      </c>
      <c r="C74" s="100">
        <v>1</v>
      </c>
      <c r="D74" s="102" t="s">
        <v>522</v>
      </c>
      <c r="E74" s="117" t="s">
        <v>523</v>
      </c>
      <c r="F74" s="100" t="s">
        <v>524</v>
      </c>
      <c r="G74" s="100" t="s">
        <v>59</v>
      </c>
      <c r="H74" s="100" t="s">
        <v>60</v>
      </c>
      <c r="I74" s="100" t="s">
        <v>61</v>
      </c>
      <c r="J74" s="100" t="s">
        <v>247</v>
      </c>
      <c r="K74" s="103">
        <v>1</v>
      </c>
      <c r="L74" s="103">
        <v>1</v>
      </c>
      <c r="M74" s="104" t="s">
        <v>63</v>
      </c>
      <c r="N74" s="104">
        <v>202603</v>
      </c>
      <c r="O74" s="106">
        <v>0.6</v>
      </c>
      <c r="P74" s="112">
        <v>202606</v>
      </c>
      <c r="Q74" s="112" t="s">
        <v>64</v>
      </c>
      <c r="R74" s="112"/>
      <c r="S74" s="112" t="s">
        <v>525</v>
      </c>
      <c r="T74" s="104" t="s">
        <v>526</v>
      </c>
      <c r="U74" s="100" t="s">
        <v>67</v>
      </c>
      <c r="V74" s="100" t="s">
        <v>63</v>
      </c>
      <c r="W74" s="102" t="s">
        <v>522</v>
      </c>
      <c r="X74" s="102"/>
      <c r="Y74" s="100" t="s">
        <v>68</v>
      </c>
      <c r="Z74" s="100" t="s">
        <v>63</v>
      </c>
      <c r="AA74" s="100" t="s">
        <v>69</v>
      </c>
      <c r="AB74" s="100"/>
      <c r="AC74" s="100"/>
      <c r="AD74" s="100"/>
      <c r="AE74" s="100" t="s">
        <v>69</v>
      </c>
      <c r="AF74" s="100"/>
      <c r="AG74" s="100"/>
      <c r="AH74" s="100"/>
      <c r="AI74" s="100"/>
      <c r="AJ74" s="100"/>
      <c r="AK74" s="100" t="s">
        <v>69</v>
      </c>
      <c r="AL74" s="100"/>
      <c r="AM74" s="100"/>
      <c r="AN74" s="100"/>
      <c r="AO74" s="100" t="s">
        <v>69</v>
      </c>
      <c r="AP74" s="100"/>
      <c r="AQ74" s="100"/>
      <c r="AR74" s="100"/>
      <c r="AS74" s="100" t="s">
        <v>69</v>
      </c>
      <c r="AT74" s="100"/>
      <c r="AU74" s="100"/>
      <c r="AV74" s="100" t="s">
        <v>69</v>
      </c>
      <c r="AW74" s="100"/>
      <c r="AX74" s="100"/>
      <c r="AY74" s="100"/>
      <c r="AZ74" s="100"/>
      <c r="BA74" s="100" t="s">
        <v>69</v>
      </c>
      <c r="BB74" s="100"/>
      <c r="BC74" s="100"/>
      <c r="BD74" s="100"/>
      <c r="BE74" s="100" t="s">
        <v>69</v>
      </c>
      <c r="BF74" s="100"/>
      <c r="BG74" s="100"/>
      <c r="BH74" s="100"/>
      <c r="BI74" s="100" t="s">
        <v>69</v>
      </c>
      <c r="BJ74" s="100"/>
      <c r="BK74" s="100"/>
      <c r="BL74" s="100"/>
      <c r="BM74" s="100"/>
      <c r="BN74" s="100" t="s">
        <v>69</v>
      </c>
      <c r="BO74" s="100"/>
      <c r="BP74" s="100"/>
      <c r="BQ74" s="100"/>
      <c r="BR74" s="100" t="s">
        <v>69</v>
      </c>
      <c r="BS74" s="100"/>
      <c r="BT74" s="100"/>
      <c r="BU74" s="100"/>
      <c r="BV74" s="100"/>
      <c r="BW74" s="117"/>
      <c r="BX74" s="100"/>
      <c r="BY74" s="100" t="s">
        <v>221</v>
      </c>
      <c r="BZ74" s="100" t="s">
        <v>241</v>
      </c>
      <c r="CA74" s="100" t="s">
        <v>99</v>
      </c>
      <c r="CB74" s="100" t="s">
        <v>63</v>
      </c>
      <c r="CC74" s="100" t="s">
        <v>99</v>
      </c>
      <c r="CD74" s="100" t="s">
        <v>99</v>
      </c>
      <c r="CE74" s="100" t="s">
        <v>492</v>
      </c>
      <c r="CF74" s="100"/>
      <c r="CG74" s="100">
        <f t="shared" si="2"/>
        <v>0</v>
      </c>
      <c r="CH74" s="102"/>
    </row>
    <row r="75" s="54" customFormat="1" ht="120" customHeight="1" spans="1:86">
      <c r="A75" s="100">
        <v>70</v>
      </c>
      <c r="B75" s="111" t="s">
        <v>527</v>
      </c>
      <c r="C75" s="100">
        <v>1</v>
      </c>
      <c r="D75" s="100" t="s">
        <v>528</v>
      </c>
      <c r="E75" s="100" t="s">
        <v>529</v>
      </c>
      <c r="F75" s="100" t="s">
        <v>530</v>
      </c>
      <c r="G75" s="100" t="s">
        <v>59</v>
      </c>
      <c r="H75" s="100" t="s">
        <v>60</v>
      </c>
      <c r="I75" s="100" t="s">
        <v>61</v>
      </c>
      <c r="J75" s="100" t="s">
        <v>247</v>
      </c>
      <c r="K75" s="103">
        <v>1</v>
      </c>
      <c r="L75" s="103">
        <v>1</v>
      </c>
      <c r="M75" s="104" t="s">
        <v>63</v>
      </c>
      <c r="N75" s="105">
        <v>202604</v>
      </c>
      <c r="O75" s="106">
        <v>0.6</v>
      </c>
      <c r="P75" s="112">
        <v>202612</v>
      </c>
      <c r="Q75" s="112" t="s">
        <v>64</v>
      </c>
      <c r="R75" s="112"/>
      <c r="S75" s="113"/>
      <c r="T75" s="104" t="s">
        <v>531</v>
      </c>
      <c r="U75" s="100" t="s">
        <v>67</v>
      </c>
      <c r="V75" s="100" t="s">
        <v>63</v>
      </c>
      <c r="W75" s="100" t="s">
        <v>528</v>
      </c>
      <c r="X75" s="100"/>
      <c r="Y75" s="100" t="s">
        <v>68</v>
      </c>
      <c r="Z75" s="100" t="s">
        <v>63</v>
      </c>
      <c r="AA75" s="100" t="s">
        <v>69</v>
      </c>
      <c r="AB75" s="100"/>
      <c r="AC75" s="100"/>
      <c r="AD75" s="100"/>
      <c r="AE75" s="100" t="s">
        <v>69</v>
      </c>
      <c r="AF75" s="100"/>
      <c r="AG75" s="100"/>
      <c r="AH75" s="100"/>
      <c r="AI75" s="100"/>
      <c r="AJ75" s="100"/>
      <c r="AK75" s="100" t="s">
        <v>69</v>
      </c>
      <c r="AL75" s="100"/>
      <c r="AM75" s="100"/>
      <c r="AN75" s="100"/>
      <c r="AO75" s="100" t="s">
        <v>69</v>
      </c>
      <c r="AP75" s="100"/>
      <c r="AQ75" s="100"/>
      <c r="AR75" s="100"/>
      <c r="AS75" s="100" t="s">
        <v>69</v>
      </c>
      <c r="AT75" s="100"/>
      <c r="AU75" s="100"/>
      <c r="AV75" s="100" t="s">
        <v>69</v>
      </c>
      <c r="AW75" s="100"/>
      <c r="AX75" s="100"/>
      <c r="AY75" s="100"/>
      <c r="AZ75" s="100"/>
      <c r="BA75" s="100" t="s">
        <v>69</v>
      </c>
      <c r="BB75" s="100"/>
      <c r="BC75" s="100"/>
      <c r="BD75" s="100"/>
      <c r="BE75" s="100" t="s">
        <v>69</v>
      </c>
      <c r="BF75" s="100"/>
      <c r="BG75" s="100"/>
      <c r="BH75" s="100"/>
      <c r="BI75" s="100" t="s">
        <v>69</v>
      </c>
      <c r="BJ75" s="100"/>
      <c r="BK75" s="100"/>
      <c r="BL75" s="100"/>
      <c r="BM75" s="100"/>
      <c r="BN75" s="100" t="s">
        <v>69</v>
      </c>
      <c r="BO75" s="100"/>
      <c r="BP75" s="100"/>
      <c r="BQ75" s="100"/>
      <c r="BR75" s="100" t="s">
        <v>69</v>
      </c>
      <c r="BS75" s="100" t="s">
        <v>509</v>
      </c>
      <c r="BT75" s="100"/>
      <c r="BU75" s="100"/>
      <c r="BV75" s="100"/>
      <c r="BW75" s="100"/>
      <c r="BX75" s="100"/>
      <c r="BY75" s="100" t="s">
        <v>272</v>
      </c>
      <c r="BZ75" s="100" t="s">
        <v>497</v>
      </c>
      <c r="CA75" s="100" t="s">
        <v>99</v>
      </c>
      <c r="CB75" s="100" t="s">
        <v>63</v>
      </c>
      <c r="CC75" s="100" t="s">
        <v>99</v>
      </c>
      <c r="CD75" s="100" t="s">
        <v>99</v>
      </c>
      <c r="CE75" s="100" t="s">
        <v>492</v>
      </c>
      <c r="CF75" s="100"/>
      <c r="CG75" s="100">
        <f t="shared" si="2"/>
        <v>0</v>
      </c>
      <c r="CH75" s="102"/>
    </row>
    <row r="76" s="54" customFormat="1" ht="120" customHeight="1" spans="1:86">
      <c r="A76" s="100">
        <v>71</v>
      </c>
      <c r="B76" s="111" t="s">
        <v>532</v>
      </c>
      <c r="C76" s="100">
        <v>1</v>
      </c>
      <c r="D76" s="117" t="s">
        <v>533</v>
      </c>
      <c r="E76" s="117" t="s">
        <v>534</v>
      </c>
      <c r="F76" s="100" t="s">
        <v>535</v>
      </c>
      <c r="G76" s="100" t="s">
        <v>59</v>
      </c>
      <c r="H76" s="100" t="s">
        <v>60</v>
      </c>
      <c r="I76" s="100" t="s">
        <v>61</v>
      </c>
      <c r="J76" s="100" t="s">
        <v>247</v>
      </c>
      <c r="K76" s="103">
        <v>40</v>
      </c>
      <c r="L76" s="103">
        <v>15</v>
      </c>
      <c r="M76" s="104" t="s">
        <v>99</v>
      </c>
      <c r="N76" s="105">
        <v>202607</v>
      </c>
      <c r="O76" s="106">
        <v>0</v>
      </c>
      <c r="P76" s="112">
        <v>203012</v>
      </c>
      <c r="Q76" s="112" t="s">
        <v>99</v>
      </c>
      <c r="R76" s="112"/>
      <c r="S76" s="112"/>
      <c r="T76" s="104" t="s">
        <v>536</v>
      </c>
      <c r="U76" s="100" t="s">
        <v>291</v>
      </c>
      <c r="V76" s="100" t="s">
        <v>63</v>
      </c>
      <c r="W76" s="117" t="s">
        <v>533</v>
      </c>
      <c r="X76" s="100"/>
      <c r="Y76" s="100" t="s">
        <v>68</v>
      </c>
      <c r="Z76" s="100" t="s">
        <v>63</v>
      </c>
      <c r="AA76" s="100" t="s">
        <v>69</v>
      </c>
      <c r="AB76" s="100"/>
      <c r="AC76" s="100"/>
      <c r="AD76" s="100"/>
      <c r="AE76" s="100" t="s">
        <v>69</v>
      </c>
      <c r="AF76" s="100"/>
      <c r="AG76" s="100"/>
      <c r="AH76" s="100"/>
      <c r="AI76" s="100"/>
      <c r="AJ76" s="100"/>
      <c r="AK76" s="100" t="s">
        <v>63</v>
      </c>
      <c r="AL76" s="100"/>
      <c r="AM76" s="100" t="s">
        <v>68</v>
      </c>
      <c r="AN76" s="100"/>
      <c r="AO76" s="100" t="s">
        <v>99</v>
      </c>
      <c r="AP76" s="100"/>
      <c r="AQ76" s="100" t="s">
        <v>68</v>
      </c>
      <c r="AR76" s="100"/>
      <c r="AS76" s="100" t="s">
        <v>69</v>
      </c>
      <c r="AT76" s="100"/>
      <c r="AU76" s="100"/>
      <c r="AV76" s="100" t="s">
        <v>69</v>
      </c>
      <c r="AW76" s="100"/>
      <c r="AX76" s="100"/>
      <c r="AY76" s="100"/>
      <c r="AZ76" s="100"/>
      <c r="BA76" s="100" t="s">
        <v>69</v>
      </c>
      <c r="BB76" s="100"/>
      <c r="BC76" s="100"/>
      <c r="BD76" s="100"/>
      <c r="BE76" s="100" t="s">
        <v>69</v>
      </c>
      <c r="BF76" s="100"/>
      <c r="BG76" s="100"/>
      <c r="BH76" s="100"/>
      <c r="BI76" s="100" t="s">
        <v>69</v>
      </c>
      <c r="BJ76" s="100"/>
      <c r="BK76" s="100"/>
      <c r="BL76" s="100"/>
      <c r="BM76" s="100"/>
      <c r="BN76" s="100" t="s">
        <v>69</v>
      </c>
      <c r="BO76" s="100"/>
      <c r="BP76" s="100"/>
      <c r="BQ76" s="100"/>
      <c r="BR76" s="100" t="s">
        <v>69</v>
      </c>
      <c r="BS76" s="100"/>
      <c r="BT76" s="100"/>
      <c r="BU76" s="100"/>
      <c r="BV76" s="100"/>
      <c r="BW76" s="117"/>
      <c r="BX76" s="100"/>
      <c r="BY76" s="100" t="s">
        <v>424</v>
      </c>
      <c r="BZ76" s="100" t="s">
        <v>537</v>
      </c>
      <c r="CA76" s="100" t="s">
        <v>99</v>
      </c>
      <c r="CB76" s="100" t="s">
        <v>63</v>
      </c>
      <c r="CC76" s="100" t="s">
        <v>63</v>
      </c>
      <c r="CD76" s="100" t="s">
        <v>63</v>
      </c>
      <c r="CE76" s="100" t="s">
        <v>448</v>
      </c>
      <c r="CF76" s="100"/>
      <c r="CG76" s="100">
        <f t="shared" si="2"/>
        <v>1</v>
      </c>
      <c r="CH76" s="100"/>
    </row>
    <row r="77" s="54" customFormat="1" ht="120" customHeight="1" spans="1:86">
      <c r="A77" s="100">
        <v>72</v>
      </c>
      <c r="B77" s="111" t="s">
        <v>538</v>
      </c>
      <c r="C77" s="100">
        <v>1</v>
      </c>
      <c r="D77" s="117" t="s">
        <v>539</v>
      </c>
      <c r="E77" s="117" t="s">
        <v>540</v>
      </c>
      <c r="F77" s="100" t="s">
        <v>541</v>
      </c>
      <c r="G77" s="100" t="s">
        <v>59</v>
      </c>
      <c r="H77" s="100" t="s">
        <v>60</v>
      </c>
      <c r="I77" s="100" t="s">
        <v>61</v>
      </c>
      <c r="J77" s="100" t="s">
        <v>247</v>
      </c>
      <c r="K77" s="103">
        <v>1.05</v>
      </c>
      <c r="L77" s="103">
        <v>1.05</v>
      </c>
      <c r="M77" s="104" t="s">
        <v>63</v>
      </c>
      <c r="N77" s="105">
        <v>202603</v>
      </c>
      <c r="O77" s="106">
        <v>0.6</v>
      </c>
      <c r="P77" s="112">
        <v>202706</v>
      </c>
      <c r="Q77" s="112" t="s">
        <v>63</v>
      </c>
      <c r="R77" s="112"/>
      <c r="S77" s="112" t="s">
        <v>542</v>
      </c>
      <c r="T77" s="104" t="s">
        <v>543</v>
      </c>
      <c r="U77" s="100" t="s">
        <v>67</v>
      </c>
      <c r="V77" s="100" t="s">
        <v>63</v>
      </c>
      <c r="W77" s="117" t="s">
        <v>539</v>
      </c>
      <c r="X77" s="100"/>
      <c r="Y77" s="100" t="s">
        <v>68</v>
      </c>
      <c r="Z77" s="100" t="s">
        <v>63</v>
      </c>
      <c r="AA77" s="100" t="s">
        <v>69</v>
      </c>
      <c r="AB77" s="100"/>
      <c r="AC77" s="100"/>
      <c r="AD77" s="100"/>
      <c r="AE77" s="100" t="s">
        <v>69</v>
      </c>
      <c r="AF77" s="100"/>
      <c r="AG77" s="100"/>
      <c r="AH77" s="100"/>
      <c r="AI77" s="100"/>
      <c r="AJ77" s="100"/>
      <c r="AK77" s="100" t="s">
        <v>69</v>
      </c>
      <c r="AL77" s="100"/>
      <c r="AM77" s="100"/>
      <c r="AN77" s="100"/>
      <c r="AO77" s="100" t="s">
        <v>69</v>
      </c>
      <c r="AP77" s="100"/>
      <c r="AQ77" s="100"/>
      <c r="AR77" s="100"/>
      <c r="AS77" s="100" t="s">
        <v>69</v>
      </c>
      <c r="AT77" s="100"/>
      <c r="AU77" s="100"/>
      <c r="AV77" s="100" t="s">
        <v>69</v>
      </c>
      <c r="AW77" s="100"/>
      <c r="AX77" s="100"/>
      <c r="AY77" s="100"/>
      <c r="AZ77" s="100"/>
      <c r="BA77" s="100" t="s">
        <v>69</v>
      </c>
      <c r="BB77" s="100"/>
      <c r="BC77" s="100"/>
      <c r="BD77" s="100"/>
      <c r="BE77" s="100" t="s">
        <v>69</v>
      </c>
      <c r="BF77" s="100"/>
      <c r="BG77" s="100"/>
      <c r="BH77" s="100"/>
      <c r="BI77" s="100" t="s">
        <v>69</v>
      </c>
      <c r="BJ77" s="100"/>
      <c r="BK77" s="100"/>
      <c r="BL77" s="100"/>
      <c r="BM77" s="100"/>
      <c r="BN77" s="100" t="s">
        <v>69</v>
      </c>
      <c r="BO77" s="100"/>
      <c r="BP77" s="100"/>
      <c r="BQ77" s="100"/>
      <c r="BR77" s="100" t="s">
        <v>69</v>
      </c>
      <c r="BS77" s="100"/>
      <c r="BT77" s="100"/>
      <c r="BU77" s="100"/>
      <c r="BV77" s="100"/>
      <c r="BW77" s="117"/>
      <c r="BX77" s="100"/>
      <c r="BY77" s="100" t="s">
        <v>396</v>
      </c>
      <c r="BZ77" s="100" t="s">
        <v>397</v>
      </c>
      <c r="CA77" s="100" t="s">
        <v>99</v>
      </c>
      <c r="CB77" s="100" t="s">
        <v>63</v>
      </c>
      <c r="CC77" s="100" t="s">
        <v>63</v>
      </c>
      <c r="CD77" s="100" t="s">
        <v>63</v>
      </c>
      <c r="CE77" s="100" t="s">
        <v>398</v>
      </c>
      <c r="CF77" s="100"/>
      <c r="CG77" s="100">
        <f t="shared" si="2"/>
        <v>0</v>
      </c>
      <c r="CH77" s="100"/>
    </row>
    <row r="78" s="54" customFormat="1" ht="120" customHeight="1" spans="1:86">
      <c r="A78" s="100">
        <v>73</v>
      </c>
      <c r="B78" s="111" t="s">
        <v>544</v>
      </c>
      <c r="C78" s="100">
        <v>1</v>
      </c>
      <c r="D78" s="117" t="s">
        <v>545</v>
      </c>
      <c r="E78" s="117" t="s">
        <v>546</v>
      </c>
      <c r="F78" s="100" t="s">
        <v>547</v>
      </c>
      <c r="G78" s="100" t="s">
        <v>59</v>
      </c>
      <c r="H78" s="100" t="s">
        <v>60</v>
      </c>
      <c r="I78" s="100" t="s">
        <v>61</v>
      </c>
      <c r="J78" s="100" t="s">
        <v>247</v>
      </c>
      <c r="K78" s="103">
        <v>2.9</v>
      </c>
      <c r="L78" s="103">
        <v>1.3</v>
      </c>
      <c r="M78" s="104" t="s">
        <v>63</v>
      </c>
      <c r="N78" s="105">
        <v>202602</v>
      </c>
      <c r="O78" s="106">
        <v>0.8</v>
      </c>
      <c r="P78" s="112">
        <v>202612</v>
      </c>
      <c r="Q78" s="112" t="s">
        <v>63</v>
      </c>
      <c r="R78" s="112"/>
      <c r="S78" s="120" t="s">
        <v>548</v>
      </c>
      <c r="T78" s="104" t="s">
        <v>549</v>
      </c>
      <c r="U78" s="100" t="s">
        <v>67</v>
      </c>
      <c r="V78" s="100" t="s">
        <v>63</v>
      </c>
      <c r="W78" s="117" t="s">
        <v>545</v>
      </c>
      <c r="X78" s="100"/>
      <c r="Y78" s="100" t="s">
        <v>68</v>
      </c>
      <c r="Z78" s="100" t="s">
        <v>63</v>
      </c>
      <c r="AA78" s="100" t="s">
        <v>69</v>
      </c>
      <c r="AB78" s="100"/>
      <c r="AC78" s="100"/>
      <c r="AD78" s="100"/>
      <c r="AE78" s="100" t="s">
        <v>69</v>
      </c>
      <c r="AF78" s="100"/>
      <c r="AG78" s="100"/>
      <c r="AH78" s="100"/>
      <c r="AI78" s="100"/>
      <c r="AJ78" s="100"/>
      <c r="AK78" s="100" t="s">
        <v>69</v>
      </c>
      <c r="AL78" s="100"/>
      <c r="AM78" s="100"/>
      <c r="AN78" s="100"/>
      <c r="AO78" s="100" t="s">
        <v>69</v>
      </c>
      <c r="AP78" s="100"/>
      <c r="AQ78" s="100"/>
      <c r="AR78" s="100"/>
      <c r="AS78" s="100" t="s">
        <v>69</v>
      </c>
      <c r="AT78" s="100"/>
      <c r="AU78" s="100"/>
      <c r="AV78" s="100" t="s">
        <v>63</v>
      </c>
      <c r="AW78" s="100"/>
      <c r="AX78" s="100"/>
      <c r="AY78" s="100"/>
      <c r="AZ78" s="100"/>
      <c r="BA78" s="100" t="s">
        <v>69</v>
      </c>
      <c r="BB78" s="100"/>
      <c r="BC78" s="100"/>
      <c r="BD78" s="100"/>
      <c r="BE78" s="100" t="s">
        <v>69</v>
      </c>
      <c r="BF78" s="100"/>
      <c r="BG78" s="100"/>
      <c r="BH78" s="100"/>
      <c r="BI78" s="100" t="s">
        <v>69</v>
      </c>
      <c r="BJ78" s="100"/>
      <c r="BK78" s="100"/>
      <c r="BL78" s="100"/>
      <c r="BM78" s="100"/>
      <c r="BN78" s="100" t="s">
        <v>69</v>
      </c>
      <c r="BO78" s="100"/>
      <c r="BP78" s="100"/>
      <c r="BQ78" s="100"/>
      <c r="BR78" s="100" t="s">
        <v>69</v>
      </c>
      <c r="BS78" s="100"/>
      <c r="BT78" s="100"/>
      <c r="BU78" s="100"/>
      <c r="BV78" s="100"/>
      <c r="BW78" s="117"/>
      <c r="BX78" s="100"/>
      <c r="BY78" s="100" t="s">
        <v>550</v>
      </c>
      <c r="BZ78" s="100" t="s">
        <v>551</v>
      </c>
      <c r="CA78" s="100" t="s">
        <v>99</v>
      </c>
      <c r="CB78" s="100" t="s">
        <v>63</v>
      </c>
      <c r="CC78" s="100" t="s">
        <v>63</v>
      </c>
      <c r="CD78" s="100" t="s">
        <v>63</v>
      </c>
      <c r="CE78" s="100" t="s">
        <v>99</v>
      </c>
      <c r="CF78" s="100"/>
      <c r="CG78" s="100">
        <f t="shared" si="2"/>
        <v>0</v>
      </c>
      <c r="CH78" s="100"/>
    </row>
    <row r="79" s="54" customFormat="1" ht="120" customHeight="1" spans="1:86">
      <c r="A79" s="100">
        <v>74</v>
      </c>
      <c r="B79" s="111" t="s">
        <v>552</v>
      </c>
      <c r="C79" s="100">
        <v>1</v>
      </c>
      <c r="D79" s="100" t="s">
        <v>553</v>
      </c>
      <c r="E79" s="100" t="s">
        <v>554</v>
      </c>
      <c r="F79" s="100" t="s">
        <v>555</v>
      </c>
      <c r="G79" s="100" t="s">
        <v>59</v>
      </c>
      <c r="H79" s="100" t="s">
        <v>60</v>
      </c>
      <c r="I79" s="100" t="s">
        <v>61</v>
      </c>
      <c r="J79" s="100" t="s">
        <v>247</v>
      </c>
      <c r="K79" s="103">
        <v>2.5</v>
      </c>
      <c r="L79" s="103">
        <v>1.5</v>
      </c>
      <c r="M79" s="104" t="s">
        <v>63</v>
      </c>
      <c r="N79" s="104">
        <v>202603</v>
      </c>
      <c r="O79" s="106">
        <v>0.8</v>
      </c>
      <c r="P79" s="112">
        <v>202612</v>
      </c>
      <c r="Q79" s="112" t="s">
        <v>99</v>
      </c>
      <c r="R79" s="112"/>
      <c r="S79" s="112"/>
      <c r="T79" s="104" t="s">
        <v>556</v>
      </c>
      <c r="U79" s="100" t="s">
        <v>67</v>
      </c>
      <c r="V79" s="100" t="s">
        <v>63</v>
      </c>
      <c r="W79" s="100" t="s">
        <v>553</v>
      </c>
      <c r="X79" s="100"/>
      <c r="Y79" s="100" t="s">
        <v>68</v>
      </c>
      <c r="Z79" s="100" t="s">
        <v>63</v>
      </c>
      <c r="AA79" s="100" t="s">
        <v>63</v>
      </c>
      <c r="AB79" s="100"/>
      <c r="AC79" s="100"/>
      <c r="AD79" s="100"/>
      <c r="AE79" s="100" t="s">
        <v>69</v>
      </c>
      <c r="AF79" s="100"/>
      <c r="AG79" s="100"/>
      <c r="AH79" s="100"/>
      <c r="AI79" s="100"/>
      <c r="AJ79" s="100"/>
      <c r="AK79" s="100" t="s">
        <v>63</v>
      </c>
      <c r="AL79" s="100"/>
      <c r="AM79" s="100" t="s">
        <v>231</v>
      </c>
      <c r="AN79" s="100"/>
      <c r="AO79" s="100" t="s">
        <v>63</v>
      </c>
      <c r="AP79" s="100"/>
      <c r="AQ79" s="100" t="s">
        <v>231</v>
      </c>
      <c r="AR79" s="100"/>
      <c r="AS79" s="100" t="s">
        <v>69</v>
      </c>
      <c r="AT79" s="100"/>
      <c r="AU79" s="100"/>
      <c r="AV79" s="100" t="s">
        <v>69</v>
      </c>
      <c r="AW79" s="100"/>
      <c r="AX79" s="100" t="s">
        <v>68</v>
      </c>
      <c r="AY79" s="100"/>
      <c r="AZ79" s="100"/>
      <c r="BA79" s="100" t="s">
        <v>69</v>
      </c>
      <c r="BB79" s="100"/>
      <c r="BC79" s="100"/>
      <c r="BD79" s="100"/>
      <c r="BE79" s="100" t="s">
        <v>69</v>
      </c>
      <c r="BF79" s="100"/>
      <c r="BG79" s="100"/>
      <c r="BH79" s="100"/>
      <c r="BI79" s="100" t="s">
        <v>69</v>
      </c>
      <c r="BJ79" s="100"/>
      <c r="BK79" s="100"/>
      <c r="BL79" s="100"/>
      <c r="BM79" s="100"/>
      <c r="BN79" s="100" t="s">
        <v>69</v>
      </c>
      <c r="BO79" s="100"/>
      <c r="BP79" s="100"/>
      <c r="BQ79" s="100"/>
      <c r="BR79" s="100" t="s">
        <v>69</v>
      </c>
      <c r="BS79" s="100"/>
      <c r="BT79" s="100"/>
      <c r="BU79" s="100"/>
      <c r="BV79" s="100"/>
      <c r="BW79" s="100"/>
      <c r="BX79" s="100"/>
      <c r="BY79" s="100" t="s">
        <v>557</v>
      </c>
      <c r="BZ79" s="100" t="s">
        <v>558</v>
      </c>
      <c r="CA79" s="100" t="s">
        <v>99</v>
      </c>
      <c r="CB79" s="100" t="s">
        <v>99</v>
      </c>
      <c r="CC79" s="100" t="s">
        <v>99</v>
      </c>
      <c r="CD79" s="100" t="s">
        <v>99</v>
      </c>
      <c r="CE79" s="100" t="s">
        <v>99</v>
      </c>
      <c r="CF79" s="100"/>
      <c r="CG79" s="100">
        <f t="shared" si="2"/>
        <v>0</v>
      </c>
      <c r="CH79" s="100"/>
    </row>
    <row r="80" s="54" customFormat="1" ht="120" customHeight="1" spans="1:86">
      <c r="A80" s="100">
        <v>75</v>
      </c>
      <c r="B80" s="111" t="s">
        <v>559</v>
      </c>
      <c r="C80" s="100">
        <v>1</v>
      </c>
      <c r="D80" s="100" t="s">
        <v>560</v>
      </c>
      <c r="E80" s="100" t="s">
        <v>561</v>
      </c>
      <c r="F80" s="100" t="s">
        <v>562</v>
      </c>
      <c r="G80" s="100" t="s">
        <v>59</v>
      </c>
      <c r="H80" s="100" t="s">
        <v>60</v>
      </c>
      <c r="I80" s="100" t="s">
        <v>61</v>
      </c>
      <c r="J80" s="100" t="s">
        <v>247</v>
      </c>
      <c r="K80" s="103">
        <v>2.3</v>
      </c>
      <c r="L80" s="103">
        <v>1.34</v>
      </c>
      <c r="M80" s="104" t="s">
        <v>63</v>
      </c>
      <c r="N80" s="104">
        <v>202604</v>
      </c>
      <c r="O80" s="106">
        <v>0.7</v>
      </c>
      <c r="P80" s="112">
        <v>202612</v>
      </c>
      <c r="Q80" s="112" t="s">
        <v>99</v>
      </c>
      <c r="R80" s="112"/>
      <c r="S80" s="112"/>
      <c r="T80" s="104" t="s">
        <v>563</v>
      </c>
      <c r="U80" s="100" t="s">
        <v>67</v>
      </c>
      <c r="V80" s="100" t="s">
        <v>63</v>
      </c>
      <c r="W80" s="100" t="s">
        <v>560</v>
      </c>
      <c r="X80" s="100"/>
      <c r="Y80" s="100" t="s">
        <v>68</v>
      </c>
      <c r="Z80" s="100" t="s">
        <v>63</v>
      </c>
      <c r="AA80" s="100" t="s">
        <v>69</v>
      </c>
      <c r="AB80" s="100"/>
      <c r="AC80" s="100"/>
      <c r="AD80" s="100"/>
      <c r="AE80" s="100" t="s">
        <v>69</v>
      </c>
      <c r="AF80" s="100"/>
      <c r="AG80" s="100"/>
      <c r="AH80" s="100"/>
      <c r="AI80" s="100"/>
      <c r="AJ80" s="100"/>
      <c r="AK80" s="100" t="s">
        <v>69</v>
      </c>
      <c r="AL80" s="100"/>
      <c r="AM80" s="100"/>
      <c r="AN80" s="100"/>
      <c r="AO80" s="100" t="s">
        <v>69</v>
      </c>
      <c r="AP80" s="100"/>
      <c r="AQ80" s="100"/>
      <c r="AR80" s="100"/>
      <c r="AS80" s="100" t="s">
        <v>69</v>
      </c>
      <c r="AT80" s="100"/>
      <c r="AU80" s="100"/>
      <c r="AV80" s="100" t="s">
        <v>69</v>
      </c>
      <c r="AW80" s="100"/>
      <c r="AX80" s="100"/>
      <c r="AY80" s="100"/>
      <c r="AZ80" s="100"/>
      <c r="BA80" s="100" t="s">
        <v>69</v>
      </c>
      <c r="BB80" s="100"/>
      <c r="BC80" s="100"/>
      <c r="BD80" s="100"/>
      <c r="BE80" s="100" t="s">
        <v>69</v>
      </c>
      <c r="BF80" s="100"/>
      <c r="BG80" s="100"/>
      <c r="BH80" s="100"/>
      <c r="BI80" s="100" t="s">
        <v>69</v>
      </c>
      <c r="BJ80" s="100"/>
      <c r="BK80" s="100"/>
      <c r="BL80" s="100"/>
      <c r="BM80" s="100"/>
      <c r="BN80" s="100" t="s">
        <v>69</v>
      </c>
      <c r="BO80" s="100"/>
      <c r="BP80" s="100"/>
      <c r="BQ80" s="100"/>
      <c r="BR80" s="100" t="s">
        <v>69</v>
      </c>
      <c r="BS80" s="100"/>
      <c r="BT80" s="100"/>
      <c r="BU80" s="100"/>
      <c r="BV80" s="100"/>
      <c r="BW80" s="100"/>
      <c r="BX80" s="100"/>
      <c r="BY80" s="100" t="s">
        <v>550</v>
      </c>
      <c r="BZ80" s="100" t="s">
        <v>564</v>
      </c>
      <c r="CA80" s="100" t="s">
        <v>99</v>
      </c>
      <c r="CB80" s="100" t="s">
        <v>63</v>
      </c>
      <c r="CC80" s="100" t="s">
        <v>63</v>
      </c>
      <c r="CD80" s="100" t="s">
        <v>63</v>
      </c>
      <c r="CE80" s="100" t="s">
        <v>99</v>
      </c>
      <c r="CF80" s="100"/>
      <c r="CG80" s="100">
        <f t="shared" si="2"/>
        <v>0</v>
      </c>
      <c r="CH80" s="100"/>
    </row>
    <row r="81" s="54" customFormat="1" ht="120" customHeight="1" spans="1:86">
      <c r="A81" s="100">
        <v>76</v>
      </c>
      <c r="B81" s="111" t="s">
        <v>565</v>
      </c>
      <c r="C81" s="100">
        <v>1</v>
      </c>
      <c r="D81" s="100" t="s">
        <v>566</v>
      </c>
      <c r="E81" s="102" t="s">
        <v>567</v>
      </c>
      <c r="F81" s="100" t="s">
        <v>568</v>
      </c>
      <c r="G81" s="100" t="s">
        <v>59</v>
      </c>
      <c r="H81" s="100" t="s">
        <v>60</v>
      </c>
      <c r="I81" s="100" t="s">
        <v>61</v>
      </c>
      <c r="J81" s="100" t="s">
        <v>247</v>
      </c>
      <c r="K81" s="103">
        <v>2</v>
      </c>
      <c r="L81" s="103">
        <v>0.5</v>
      </c>
      <c r="M81" s="104" t="s">
        <v>63</v>
      </c>
      <c r="N81" s="104">
        <v>202603</v>
      </c>
      <c r="O81" s="106">
        <v>0.3</v>
      </c>
      <c r="P81" s="112">
        <v>202612</v>
      </c>
      <c r="Q81" s="112" t="s">
        <v>99</v>
      </c>
      <c r="R81" s="112"/>
      <c r="S81" s="112"/>
      <c r="T81" s="104" t="s">
        <v>569</v>
      </c>
      <c r="U81" s="100" t="s">
        <v>67</v>
      </c>
      <c r="V81" s="100" t="s">
        <v>63</v>
      </c>
      <c r="W81" s="100" t="s">
        <v>566</v>
      </c>
      <c r="X81" s="100"/>
      <c r="Y81" s="100" t="s">
        <v>68</v>
      </c>
      <c r="Z81" s="100" t="s">
        <v>63</v>
      </c>
      <c r="AA81" s="100" t="s">
        <v>69</v>
      </c>
      <c r="AB81" s="100"/>
      <c r="AC81" s="100"/>
      <c r="AD81" s="100"/>
      <c r="AE81" s="100" t="s">
        <v>69</v>
      </c>
      <c r="AF81" s="100"/>
      <c r="AG81" s="100"/>
      <c r="AH81" s="100"/>
      <c r="AI81" s="100"/>
      <c r="AJ81" s="100"/>
      <c r="AK81" s="100" t="s">
        <v>69</v>
      </c>
      <c r="AL81" s="100"/>
      <c r="AM81" s="100"/>
      <c r="AN81" s="100"/>
      <c r="AO81" s="100" t="s">
        <v>69</v>
      </c>
      <c r="AP81" s="100"/>
      <c r="AQ81" s="100"/>
      <c r="AR81" s="100"/>
      <c r="AS81" s="100" t="s">
        <v>69</v>
      </c>
      <c r="AT81" s="100"/>
      <c r="AU81" s="100"/>
      <c r="AV81" s="100" t="s">
        <v>69</v>
      </c>
      <c r="AW81" s="100"/>
      <c r="AX81" s="100" t="s">
        <v>68</v>
      </c>
      <c r="AY81" s="100"/>
      <c r="AZ81" s="100"/>
      <c r="BA81" s="100" t="s">
        <v>69</v>
      </c>
      <c r="BB81" s="100"/>
      <c r="BC81" s="100"/>
      <c r="BD81" s="100"/>
      <c r="BE81" s="100" t="s">
        <v>69</v>
      </c>
      <c r="BF81" s="100"/>
      <c r="BG81" s="100"/>
      <c r="BH81" s="100"/>
      <c r="BI81" s="100" t="s">
        <v>69</v>
      </c>
      <c r="BJ81" s="100"/>
      <c r="BK81" s="100"/>
      <c r="BL81" s="100"/>
      <c r="BM81" s="100"/>
      <c r="BN81" s="100" t="s">
        <v>69</v>
      </c>
      <c r="BO81" s="100"/>
      <c r="BP81" s="100"/>
      <c r="BQ81" s="100"/>
      <c r="BR81" s="100" t="s">
        <v>69</v>
      </c>
      <c r="BS81" s="100"/>
      <c r="BT81" s="100"/>
      <c r="BU81" s="100"/>
      <c r="BV81" s="100"/>
      <c r="BW81" s="100"/>
      <c r="BX81" s="100"/>
      <c r="BY81" s="100" t="s">
        <v>550</v>
      </c>
      <c r="BZ81" s="100" t="s">
        <v>564</v>
      </c>
      <c r="CA81" s="100" t="s">
        <v>99</v>
      </c>
      <c r="CB81" s="100" t="s">
        <v>63</v>
      </c>
      <c r="CC81" s="100" t="s">
        <v>99</v>
      </c>
      <c r="CD81" s="100" t="s">
        <v>99</v>
      </c>
      <c r="CE81" s="100" t="s">
        <v>99</v>
      </c>
      <c r="CF81" s="100"/>
      <c r="CG81" s="100">
        <f t="shared" si="2"/>
        <v>0</v>
      </c>
      <c r="CH81" s="102"/>
    </row>
    <row r="82" s="54" customFormat="1" ht="120" customHeight="1" spans="1:86">
      <c r="A82" s="100">
        <v>77</v>
      </c>
      <c r="B82" s="111" t="s">
        <v>570</v>
      </c>
      <c r="C82" s="100">
        <v>1</v>
      </c>
      <c r="D82" s="102" t="s">
        <v>571</v>
      </c>
      <c r="E82" s="102" t="s">
        <v>572</v>
      </c>
      <c r="F82" s="100" t="s">
        <v>573</v>
      </c>
      <c r="G82" s="100" t="s">
        <v>238</v>
      </c>
      <c r="H82" s="100" t="s">
        <v>574</v>
      </c>
      <c r="I82" s="100" t="s">
        <v>61</v>
      </c>
      <c r="J82" s="100" t="s">
        <v>247</v>
      </c>
      <c r="K82" s="103">
        <v>1.7</v>
      </c>
      <c r="L82" s="103">
        <v>0.6</v>
      </c>
      <c r="M82" s="104" t="s">
        <v>99</v>
      </c>
      <c r="N82" s="104">
        <v>202607</v>
      </c>
      <c r="O82" s="106">
        <v>0</v>
      </c>
      <c r="P82" s="112">
        <v>202712</v>
      </c>
      <c r="Q82" s="112" t="s">
        <v>99</v>
      </c>
      <c r="R82" s="112"/>
      <c r="S82" s="113"/>
      <c r="T82" s="104" t="s">
        <v>575</v>
      </c>
      <c r="U82" s="100" t="s">
        <v>240</v>
      </c>
      <c r="V82" s="100" t="s">
        <v>63</v>
      </c>
      <c r="W82" s="102" t="s">
        <v>571</v>
      </c>
      <c r="X82" s="102"/>
      <c r="Y82" s="100" t="s">
        <v>68</v>
      </c>
      <c r="Z82" s="100" t="s">
        <v>63</v>
      </c>
      <c r="AA82" s="100" t="s">
        <v>69</v>
      </c>
      <c r="AB82" s="100"/>
      <c r="AC82" s="100"/>
      <c r="AD82" s="100"/>
      <c r="AE82" s="100" t="s">
        <v>69</v>
      </c>
      <c r="AF82" s="100"/>
      <c r="AG82" s="100"/>
      <c r="AH82" s="100"/>
      <c r="AI82" s="100"/>
      <c r="AJ82" s="100"/>
      <c r="AK82" s="100" t="s">
        <v>69</v>
      </c>
      <c r="AL82" s="100"/>
      <c r="AM82" s="100"/>
      <c r="AN82" s="100"/>
      <c r="AO82" s="100" t="s">
        <v>69</v>
      </c>
      <c r="AP82" s="100"/>
      <c r="AQ82" s="100"/>
      <c r="AR82" s="100"/>
      <c r="AS82" s="100" t="s">
        <v>69</v>
      </c>
      <c r="AT82" s="100"/>
      <c r="AU82" s="100"/>
      <c r="AV82" s="100" t="s">
        <v>69</v>
      </c>
      <c r="AW82" s="100"/>
      <c r="AX82" s="100"/>
      <c r="AY82" s="100"/>
      <c r="AZ82" s="100"/>
      <c r="BA82" s="100" t="s">
        <v>69</v>
      </c>
      <c r="BB82" s="100"/>
      <c r="BC82" s="100"/>
      <c r="BD82" s="100"/>
      <c r="BE82" s="100" t="s">
        <v>69</v>
      </c>
      <c r="BF82" s="100"/>
      <c r="BG82" s="100"/>
      <c r="BH82" s="100"/>
      <c r="BI82" s="100" t="s">
        <v>69</v>
      </c>
      <c r="BJ82" s="100"/>
      <c r="BK82" s="100"/>
      <c r="BL82" s="100"/>
      <c r="BM82" s="100"/>
      <c r="BN82" s="100" t="s">
        <v>69</v>
      </c>
      <c r="BO82" s="100"/>
      <c r="BP82" s="100"/>
      <c r="BQ82" s="100"/>
      <c r="BR82" s="100" t="s">
        <v>69</v>
      </c>
      <c r="BS82" s="100" t="s">
        <v>576</v>
      </c>
      <c r="BT82" s="100"/>
      <c r="BU82" s="100"/>
      <c r="BV82" s="100"/>
      <c r="BW82" s="100"/>
      <c r="BX82" s="100"/>
      <c r="BY82" s="100" t="s">
        <v>557</v>
      </c>
      <c r="BZ82" s="100" t="s">
        <v>577</v>
      </c>
      <c r="CA82" s="100" t="s">
        <v>99</v>
      </c>
      <c r="CB82" s="100" t="s">
        <v>99</v>
      </c>
      <c r="CC82" s="100" t="s">
        <v>99</v>
      </c>
      <c r="CD82" s="100" t="s">
        <v>99</v>
      </c>
      <c r="CE82" s="100" t="s">
        <v>99</v>
      </c>
      <c r="CF82" s="100"/>
      <c r="CG82" s="100">
        <f t="shared" si="2"/>
        <v>0</v>
      </c>
      <c r="CH82" s="102"/>
    </row>
    <row r="83" s="54" customFormat="1" ht="120" customHeight="1" spans="1:86">
      <c r="A83" s="100">
        <v>78</v>
      </c>
      <c r="B83" s="111" t="s">
        <v>578</v>
      </c>
      <c r="C83" s="100">
        <v>1</v>
      </c>
      <c r="D83" s="102" t="s">
        <v>579</v>
      </c>
      <c r="E83" s="102" t="s">
        <v>580</v>
      </c>
      <c r="F83" s="100" t="s">
        <v>581</v>
      </c>
      <c r="G83" s="100" t="s">
        <v>238</v>
      </c>
      <c r="H83" s="100" t="s">
        <v>574</v>
      </c>
      <c r="I83" s="100" t="s">
        <v>61</v>
      </c>
      <c r="J83" s="100" t="s">
        <v>247</v>
      </c>
      <c r="K83" s="103">
        <v>1.123</v>
      </c>
      <c r="L83" s="103">
        <v>1</v>
      </c>
      <c r="M83" s="104" t="s">
        <v>63</v>
      </c>
      <c r="N83" s="104">
        <v>202603</v>
      </c>
      <c r="O83" s="106">
        <v>0.5</v>
      </c>
      <c r="P83" s="112">
        <v>202612</v>
      </c>
      <c r="Q83" s="112" t="s">
        <v>99</v>
      </c>
      <c r="R83" s="112"/>
      <c r="S83" s="113">
        <v>5.97307661150271e+17</v>
      </c>
      <c r="T83" s="104" t="s">
        <v>582</v>
      </c>
      <c r="U83" s="100" t="s">
        <v>583</v>
      </c>
      <c r="V83" s="100" t="s">
        <v>63</v>
      </c>
      <c r="W83" s="102" t="s">
        <v>579</v>
      </c>
      <c r="X83" s="102"/>
      <c r="Y83" s="100" t="s">
        <v>68</v>
      </c>
      <c r="Z83" s="100" t="s">
        <v>63</v>
      </c>
      <c r="AA83" s="100" t="s">
        <v>69</v>
      </c>
      <c r="AB83" s="100"/>
      <c r="AC83" s="100"/>
      <c r="AD83" s="100"/>
      <c r="AE83" s="100" t="s">
        <v>69</v>
      </c>
      <c r="AF83" s="100"/>
      <c r="AG83" s="100"/>
      <c r="AH83" s="100"/>
      <c r="AI83" s="100"/>
      <c r="AJ83" s="100"/>
      <c r="AK83" s="100" t="s">
        <v>69</v>
      </c>
      <c r="AL83" s="100"/>
      <c r="AM83" s="100"/>
      <c r="AN83" s="100"/>
      <c r="AO83" s="100" t="s">
        <v>69</v>
      </c>
      <c r="AP83" s="100"/>
      <c r="AQ83" s="100"/>
      <c r="AR83" s="100"/>
      <c r="AS83" s="100" t="s">
        <v>69</v>
      </c>
      <c r="AT83" s="100"/>
      <c r="AU83" s="100"/>
      <c r="AV83" s="100" t="s">
        <v>69</v>
      </c>
      <c r="AW83" s="100"/>
      <c r="AX83" s="100"/>
      <c r="AY83" s="100"/>
      <c r="AZ83" s="100"/>
      <c r="BA83" s="100" t="s">
        <v>69</v>
      </c>
      <c r="BB83" s="100"/>
      <c r="BC83" s="100"/>
      <c r="BD83" s="100"/>
      <c r="BE83" s="100" t="s">
        <v>69</v>
      </c>
      <c r="BF83" s="100"/>
      <c r="BG83" s="100"/>
      <c r="BH83" s="100"/>
      <c r="BI83" s="100" t="s">
        <v>69</v>
      </c>
      <c r="BJ83" s="100"/>
      <c r="BK83" s="100"/>
      <c r="BL83" s="100"/>
      <c r="BM83" s="100"/>
      <c r="BN83" s="100" t="s">
        <v>69</v>
      </c>
      <c r="BO83" s="100"/>
      <c r="BP83" s="100"/>
      <c r="BQ83" s="100"/>
      <c r="BR83" s="100" t="s">
        <v>63</v>
      </c>
      <c r="BS83" s="100">
        <v>20260430</v>
      </c>
      <c r="BT83" s="100"/>
      <c r="BU83" s="100"/>
      <c r="BV83" s="100"/>
      <c r="BW83" s="100" t="s">
        <v>584</v>
      </c>
      <c r="BX83" s="100">
        <v>15561096268</v>
      </c>
      <c r="BY83" s="100" t="s">
        <v>557</v>
      </c>
      <c r="BZ83" s="100" t="s">
        <v>558</v>
      </c>
      <c r="CA83" s="100" t="s">
        <v>99</v>
      </c>
      <c r="CB83" s="100" t="s">
        <v>99</v>
      </c>
      <c r="CC83" s="100" t="s">
        <v>99</v>
      </c>
      <c r="CD83" s="100" t="s">
        <v>99</v>
      </c>
      <c r="CE83" s="100" t="s">
        <v>99</v>
      </c>
      <c r="CF83" s="100"/>
      <c r="CG83" s="100">
        <f t="shared" si="2"/>
        <v>0</v>
      </c>
      <c r="CH83" s="102"/>
    </row>
    <row r="84" s="54" customFormat="1" ht="120" customHeight="1" spans="1:86">
      <c r="A84" s="100">
        <v>79</v>
      </c>
      <c r="B84" s="111" t="s">
        <v>585</v>
      </c>
      <c r="C84" s="100">
        <v>1</v>
      </c>
      <c r="D84" s="102" t="s">
        <v>586</v>
      </c>
      <c r="E84" s="102" t="s">
        <v>587</v>
      </c>
      <c r="F84" s="100" t="s">
        <v>588</v>
      </c>
      <c r="G84" s="100" t="s">
        <v>59</v>
      </c>
      <c r="H84" s="100" t="s">
        <v>60</v>
      </c>
      <c r="I84" s="100" t="s">
        <v>61</v>
      </c>
      <c r="J84" s="100" t="s">
        <v>247</v>
      </c>
      <c r="K84" s="103">
        <v>1.1</v>
      </c>
      <c r="L84" s="103">
        <v>0.8</v>
      </c>
      <c r="M84" s="104" t="s">
        <v>63</v>
      </c>
      <c r="N84" s="104">
        <v>202603</v>
      </c>
      <c r="O84" s="106">
        <v>0.5</v>
      </c>
      <c r="P84" s="112">
        <v>202710</v>
      </c>
      <c r="Q84" s="112" t="s">
        <v>63</v>
      </c>
      <c r="R84" s="112"/>
      <c r="S84" s="112" t="s">
        <v>589</v>
      </c>
      <c r="T84" s="104" t="s">
        <v>590</v>
      </c>
      <c r="U84" s="100" t="s">
        <v>67</v>
      </c>
      <c r="V84" s="100" t="s">
        <v>63</v>
      </c>
      <c r="W84" s="102" t="s">
        <v>586</v>
      </c>
      <c r="X84" s="102"/>
      <c r="Y84" s="100" t="s">
        <v>68</v>
      </c>
      <c r="Z84" s="100" t="s">
        <v>63</v>
      </c>
      <c r="AA84" s="100" t="s">
        <v>69</v>
      </c>
      <c r="AB84" s="100"/>
      <c r="AC84" s="100"/>
      <c r="AD84" s="100"/>
      <c r="AE84" s="100" t="s">
        <v>69</v>
      </c>
      <c r="AF84" s="100"/>
      <c r="AG84" s="100"/>
      <c r="AH84" s="100"/>
      <c r="AI84" s="100"/>
      <c r="AJ84" s="100"/>
      <c r="AK84" s="100" t="s">
        <v>69</v>
      </c>
      <c r="AL84" s="100"/>
      <c r="AM84" s="100"/>
      <c r="AN84" s="100"/>
      <c r="AO84" s="100" t="s">
        <v>69</v>
      </c>
      <c r="AP84" s="100"/>
      <c r="AQ84" s="100"/>
      <c r="AR84" s="100"/>
      <c r="AS84" s="100" t="s">
        <v>69</v>
      </c>
      <c r="AT84" s="100"/>
      <c r="AU84" s="100"/>
      <c r="AV84" s="100" t="s">
        <v>63</v>
      </c>
      <c r="AW84" s="100"/>
      <c r="AX84" s="100" t="s">
        <v>68</v>
      </c>
      <c r="AY84" s="100"/>
      <c r="AZ84" s="100"/>
      <c r="BA84" s="100" t="s">
        <v>69</v>
      </c>
      <c r="BB84" s="100"/>
      <c r="BC84" s="100"/>
      <c r="BD84" s="100"/>
      <c r="BE84" s="100" t="s">
        <v>69</v>
      </c>
      <c r="BF84" s="100"/>
      <c r="BG84" s="100"/>
      <c r="BH84" s="100"/>
      <c r="BI84" s="100" t="s">
        <v>63</v>
      </c>
      <c r="BJ84" s="100"/>
      <c r="BK84" s="100" t="s">
        <v>68</v>
      </c>
      <c r="BL84" s="100"/>
      <c r="BM84" s="100"/>
      <c r="BN84" s="100" t="s">
        <v>69</v>
      </c>
      <c r="BO84" s="100"/>
      <c r="BP84" s="100"/>
      <c r="BQ84" s="100"/>
      <c r="BR84" s="100" t="s">
        <v>69</v>
      </c>
      <c r="BS84" s="100"/>
      <c r="BT84" s="100"/>
      <c r="BU84" s="100"/>
      <c r="BV84" s="100"/>
      <c r="BW84" s="100"/>
      <c r="BX84" s="100"/>
      <c r="BY84" s="100" t="s">
        <v>550</v>
      </c>
      <c r="BZ84" s="100" t="s">
        <v>564</v>
      </c>
      <c r="CA84" s="100" t="s">
        <v>99</v>
      </c>
      <c r="CB84" s="100" t="s">
        <v>63</v>
      </c>
      <c r="CC84" s="100" t="s">
        <v>99</v>
      </c>
      <c r="CD84" s="100" t="s">
        <v>99</v>
      </c>
      <c r="CE84" s="100" t="s">
        <v>99</v>
      </c>
      <c r="CF84" s="100"/>
      <c r="CG84" s="100">
        <f t="shared" si="2"/>
        <v>0</v>
      </c>
      <c r="CH84" s="102"/>
    </row>
    <row r="85" s="54" customFormat="1" ht="120" customHeight="1" spans="1:86">
      <c r="A85" s="100">
        <v>80</v>
      </c>
      <c r="B85" s="111" t="s">
        <v>591</v>
      </c>
      <c r="C85" s="100">
        <v>1</v>
      </c>
      <c r="D85" s="102" t="s">
        <v>592</v>
      </c>
      <c r="E85" s="102" t="s">
        <v>580</v>
      </c>
      <c r="F85" s="100" t="s">
        <v>593</v>
      </c>
      <c r="G85" s="100" t="s">
        <v>238</v>
      </c>
      <c r="H85" s="100" t="s">
        <v>574</v>
      </c>
      <c r="I85" s="100" t="s">
        <v>61</v>
      </c>
      <c r="J85" s="100" t="s">
        <v>247</v>
      </c>
      <c r="K85" s="103">
        <v>0.8505</v>
      </c>
      <c r="L85" s="103">
        <v>0.55</v>
      </c>
      <c r="M85" s="104" t="s">
        <v>63</v>
      </c>
      <c r="N85" s="104">
        <v>202603</v>
      </c>
      <c r="O85" s="106">
        <v>0.3</v>
      </c>
      <c r="P85" s="112">
        <v>202612</v>
      </c>
      <c r="Q85" s="112" t="s">
        <v>99</v>
      </c>
      <c r="R85" s="112"/>
      <c r="S85" s="112"/>
      <c r="T85" s="104" t="s">
        <v>594</v>
      </c>
      <c r="U85" s="100" t="s">
        <v>583</v>
      </c>
      <c r="V85" s="100" t="s">
        <v>63</v>
      </c>
      <c r="W85" s="102" t="s">
        <v>592</v>
      </c>
      <c r="X85" s="102"/>
      <c r="Y85" s="100" t="s">
        <v>68</v>
      </c>
      <c r="Z85" s="100" t="s">
        <v>63</v>
      </c>
      <c r="AA85" s="100" t="s">
        <v>69</v>
      </c>
      <c r="AB85" s="100"/>
      <c r="AC85" s="100"/>
      <c r="AD85" s="100"/>
      <c r="AE85" s="100" t="s">
        <v>69</v>
      </c>
      <c r="AF85" s="100"/>
      <c r="AG85" s="100"/>
      <c r="AH85" s="100"/>
      <c r="AI85" s="100"/>
      <c r="AJ85" s="100"/>
      <c r="AK85" s="100" t="s">
        <v>69</v>
      </c>
      <c r="AL85" s="100"/>
      <c r="AM85" s="100"/>
      <c r="AN85" s="100"/>
      <c r="AO85" s="100" t="s">
        <v>69</v>
      </c>
      <c r="AP85" s="100"/>
      <c r="AQ85" s="100"/>
      <c r="AR85" s="100"/>
      <c r="AS85" s="100" t="s">
        <v>69</v>
      </c>
      <c r="AT85" s="100"/>
      <c r="AU85" s="100"/>
      <c r="AV85" s="100" t="s">
        <v>69</v>
      </c>
      <c r="AW85" s="100"/>
      <c r="AX85" s="100"/>
      <c r="AY85" s="100"/>
      <c r="AZ85" s="100"/>
      <c r="BA85" s="100" t="s">
        <v>69</v>
      </c>
      <c r="BB85" s="100"/>
      <c r="BC85" s="100"/>
      <c r="BD85" s="100"/>
      <c r="BE85" s="100" t="s">
        <v>69</v>
      </c>
      <c r="BF85" s="100"/>
      <c r="BG85" s="100"/>
      <c r="BH85" s="100"/>
      <c r="BI85" s="100" t="s">
        <v>69</v>
      </c>
      <c r="BJ85" s="100"/>
      <c r="BK85" s="100"/>
      <c r="BL85" s="100"/>
      <c r="BM85" s="100"/>
      <c r="BN85" s="100" t="s">
        <v>69</v>
      </c>
      <c r="BO85" s="100"/>
      <c r="BP85" s="100"/>
      <c r="BQ85" s="100"/>
      <c r="BR85" s="100" t="s">
        <v>69</v>
      </c>
      <c r="BS85" s="100"/>
      <c r="BT85" s="100"/>
      <c r="BU85" s="100"/>
      <c r="BV85" s="100"/>
      <c r="BW85" s="100" t="s">
        <v>584</v>
      </c>
      <c r="BX85" s="100">
        <v>15561096268</v>
      </c>
      <c r="BY85" s="100" t="s">
        <v>221</v>
      </c>
      <c r="BZ85" s="100" t="s">
        <v>222</v>
      </c>
      <c r="CA85" s="100" t="s">
        <v>99</v>
      </c>
      <c r="CB85" s="100" t="s">
        <v>99</v>
      </c>
      <c r="CC85" s="100" t="s">
        <v>99</v>
      </c>
      <c r="CD85" s="100" t="s">
        <v>99</v>
      </c>
      <c r="CE85" s="100" t="s">
        <v>99</v>
      </c>
      <c r="CF85" s="100"/>
      <c r="CG85" s="100">
        <f t="shared" si="2"/>
        <v>0</v>
      </c>
      <c r="CH85" s="102"/>
    </row>
    <row r="86" s="54" customFormat="1" ht="120" customHeight="1" spans="1:86">
      <c r="A86" s="100">
        <v>81</v>
      </c>
      <c r="B86" s="111" t="s">
        <v>595</v>
      </c>
      <c r="C86" s="100">
        <v>1</v>
      </c>
      <c r="D86" s="100" t="s">
        <v>596</v>
      </c>
      <c r="E86" s="102" t="s">
        <v>580</v>
      </c>
      <c r="F86" s="100" t="s">
        <v>597</v>
      </c>
      <c r="G86" s="100" t="s">
        <v>238</v>
      </c>
      <c r="H86" s="100" t="s">
        <v>574</v>
      </c>
      <c r="I86" s="100" t="s">
        <v>61</v>
      </c>
      <c r="J86" s="100" t="s">
        <v>247</v>
      </c>
      <c r="K86" s="103">
        <v>0.5767</v>
      </c>
      <c r="L86" s="103">
        <v>0.5</v>
      </c>
      <c r="M86" s="104" t="s">
        <v>63</v>
      </c>
      <c r="N86" s="104">
        <v>202603</v>
      </c>
      <c r="O86" s="106">
        <v>0.3</v>
      </c>
      <c r="P86" s="112">
        <v>202711</v>
      </c>
      <c r="Q86" s="112" t="s">
        <v>99</v>
      </c>
      <c r="R86" s="112"/>
      <c r="S86" s="113"/>
      <c r="T86" s="104" t="s">
        <v>598</v>
      </c>
      <c r="U86" s="100" t="s">
        <v>240</v>
      </c>
      <c r="V86" s="100" t="s">
        <v>63</v>
      </c>
      <c r="W86" s="100" t="s">
        <v>596</v>
      </c>
      <c r="X86" s="100"/>
      <c r="Y86" s="100" t="s">
        <v>68</v>
      </c>
      <c r="Z86" s="100" t="s">
        <v>63</v>
      </c>
      <c r="AA86" s="100" t="s">
        <v>69</v>
      </c>
      <c r="AB86" s="100"/>
      <c r="AC86" s="100"/>
      <c r="AD86" s="100"/>
      <c r="AE86" s="100" t="s">
        <v>69</v>
      </c>
      <c r="AF86" s="100"/>
      <c r="AG86" s="100"/>
      <c r="AH86" s="100"/>
      <c r="AI86" s="100"/>
      <c r="AJ86" s="100"/>
      <c r="AK86" s="100" t="s">
        <v>69</v>
      </c>
      <c r="AL86" s="100"/>
      <c r="AM86" s="100"/>
      <c r="AN86" s="100"/>
      <c r="AO86" s="100" t="s">
        <v>69</v>
      </c>
      <c r="AP86" s="100"/>
      <c r="AQ86" s="100"/>
      <c r="AR86" s="100"/>
      <c r="AS86" s="100" t="s">
        <v>69</v>
      </c>
      <c r="AT86" s="100"/>
      <c r="AU86" s="100"/>
      <c r="AV86" s="100" t="s">
        <v>69</v>
      </c>
      <c r="AW86" s="100"/>
      <c r="AX86" s="100"/>
      <c r="AY86" s="100"/>
      <c r="AZ86" s="100"/>
      <c r="BA86" s="100" t="s">
        <v>69</v>
      </c>
      <c r="BB86" s="100"/>
      <c r="BC86" s="100"/>
      <c r="BD86" s="100"/>
      <c r="BE86" s="100" t="s">
        <v>69</v>
      </c>
      <c r="BF86" s="100"/>
      <c r="BG86" s="100"/>
      <c r="BH86" s="100"/>
      <c r="BI86" s="100" t="s">
        <v>69</v>
      </c>
      <c r="BJ86" s="100"/>
      <c r="BK86" s="100"/>
      <c r="BL86" s="100"/>
      <c r="BM86" s="100"/>
      <c r="BN86" s="100" t="s">
        <v>69</v>
      </c>
      <c r="BO86" s="100"/>
      <c r="BP86" s="100"/>
      <c r="BQ86" s="100"/>
      <c r="BR86" s="100" t="s">
        <v>69</v>
      </c>
      <c r="BS86" s="100"/>
      <c r="BT86" s="100"/>
      <c r="BU86" s="100"/>
      <c r="BV86" s="100"/>
      <c r="BW86" s="100" t="s">
        <v>584</v>
      </c>
      <c r="BX86" s="100">
        <v>15561096268</v>
      </c>
      <c r="BY86" s="100" t="s">
        <v>557</v>
      </c>
      <c r="BZ86" s="100" t="s">
        <v>558</v>
      </c>
      <c r="CA86" s="100" t="s">
        <v>99</v>
      </c>
      <c r="CB86" s="100" t="s">
        <v>99</v>
      </c>
      <c r="CC86" s="100" t="s">
        <v>99</v>
      </c>
      <c r="CD86" s="100" t="s">
        <v>99</v>
      </c>
      <c r="CE86" s="100" t="s">
        <v>99</v>
      </c>
      <c r="CF86" s="100"/>
      <c r="CG86" s="100">
        <f t="shared" si="2"/>
        <v>0</v>
      </c>
      <c r="CH86" s="102"/>
    </row>
    <row r="87" s="54" customFormat="1" ht="120" customHeight="1" spans="1:86">
      <c r="A87" s="100">
        <v>82</v>
      </c>
      <c r="B87" s="111" t="s">
        <v>599</v>
      </c>
      <c r="C87" s="100">
        <v>1</v>
      </c>
      <c r="D87" s="102" t="s">
        <v>600</v>
      </c>
      <c r="E87" s="102" t="s">
        <v>601</v>
      </c>
      <c r="F87" s="100" t="s">
        <v>602</v>
      </c>
      <c r="G87" s="100" t="s">
        <v>238</v>
      </c>
      <c r="H87" s="100" t="s">
        <v>574</v>
      </c>
      <c r="I87" s="100" t="s">
        <v>61</v>
      </c>
      <c r="J87" s="100" t="s">
        <v>247</v>
      </c>
      <c r="K87" s="103">
        <v>0.5</v>
      </c>
      <c r="L87" s="103">
        <v>0.5</v>
      </c>
      <c r="M87" s="104" t="s">
        <v>99</v>
      </c>
      <c r="N87" s="104">
        <v>202607</v>
      </c>
      <c r="O87" s="106">
        <v>0</v>
      </c>
      <c r="P87" s="112">
        <v>202612</v>
      </c>
      <c r="Q87" s="112" t="s">
        <v>99</v>
      </c>
      <c r="R87" s="112"/>
      <c r="S87" s="112"/>
      <c r="T87" s="104" t="s">
        <v>603</v>
      </c>
      <c r="U87" s="100" t="s">
        <v>240</v>
      </c>
      <c r="V87" s="100" t="s">
        <v>63</v>
      </c>
      <c r="W87" s="102" t="s">
        <v>600</v>
      </c>
      <c r="X87" s="102"/>
      <c r="Y87" s="100" t="s">
        <v>68</v>
      </c>
      <c r="Z87" s="100" t="s">
        <v>63</v>
      </c>
      <c r="AA87" s="100" t="s">
        <v>69</v>
      </c>
      <c r="AB87" s="100"/>
      <c r="AC87" s="100"/>
      <c r="AD87" s="100"/>
      <c r="AE87" s="100" t="s">
        <v>63</v>
      </c>
      <c r="AF87" s="100"/>
      <c r="AG87" s="100"/>
      <c r="AH87" s="100"/>
      <c r="AI87" s="100"/>
      <c r="AJ87" s="100"/>
      <c r="AK87" s="100" t="s">
        <v>63</v>
      </c>
      <c r="AL87" s="100"/>
      <c r="AM87" s="100"/>
      <c r="AN87" s="100"/>
      <c r="AO87" s="100" t="s">
        <v>63</v>
      </c>
      <c r="AP87" s="100"/>
      <c r="AQ87" s="100"/>
      <c r="AR87" s="100"/>
      <c r="AS87" s="100" t="s">
        <v>69</v>
      </c>
      <c r="AT87" s="100"/>
      <c r="AU87" s="100"/>
      <c r="AV87" s="100" t="s">
        <v>69</v>
      </c>
      <c r="AW87" s="100"/>
      <c r="AX87" s="100"/>
      <c r="AY87" s="100"/>
      <c r="AZ87" s="100"/>
      <c r="BA87" s="100" t="s">
        <v>69</v>
      </c>
      <c r="BB87" s="100"/>
      <c r="BC87" s="100"/>
      <c r="BD87" s="100"/>
      <c r="BE87" s="100" t="s">
        <v>69</v>
      </c>
      <c r="BF87" s="100"/>
      <c r="BG87" s="100"/>
      <c r="BH87" s="100"/>
      <c r="BI87" s="100" t="s">
        <v>69</v>
      </c>
      <c r="BJ87" s="100"/>
      <c r="BK87" s="100"/>
      <c r="BL87" s="100"/>
      <c r="BM87" s="100"/>
      <c r="BN87" s="100" t="s">
        <v>69</v>
      </c>
      <c r="BO87" s="100"/>
      <c r="BP87" s="100"/>
      <c r="BQ87" s="100"/>
      <c r="BR87" s="100" t="s">
        <v>69</v>
      </c>
      <c r="BS87" s="100"/>
      <c r="BT87" s="100"/>
      <c r="BU87" s="100"/>
      <c r="BV87" s="100"/>
      <c r="BW87" s="100"/>
      <c r="BX87" s="100"/>
      <c r="BY87" s="100" t="s">
        <v>221</v>
      </c>
      <c r="BZ87" s="100" t="s">
        <v>604</v>
      </c>
      <c r="CA87" s="100" t="s">
        <v>99</v>
      </c>
      <c r="CB87" s="100" t="s">
        <v>99</v>
      </c>
      <c r="CC87" s="100" t="s">
        <v>99</v>
      </c>
      <c r="CD87" s="100" t="s">
        <v>99</v>
      </c>
      <c r="CE87" s="100" t="s">
        <v>99</v>
      </c>
      <c r="CF87" s="100"/>
      <c r="CG87" s="100">
        <f t="shared" si="2"/>
        <v>0</v>
      </c>
      <c r="CH87" s="102"/>
    </row>
  </sheetData>
  <autoFilter xmlns:etc="http://www.wps.cn/officeDocument/2017/etCustomData" ref="A5:CH87" etc:filterBottomFollowUsedRange="0">
    <extLst/>
  </autoFilter>
  <sortState ref="A8:DT553">
    <sortCondition ref="I8:I553"/>
    <sortCondition ref="J8:J553"/>
    <sortCondition ref="BY8:BY553"/>
    <sortCondition ref="K8:K553" descending="1"/>
  </sortState>
  <mergeCells count="48">
    <mergeCell ref="A1:CH1"/>
    <mergeCell ref="Q3:S3"/>
    <mergeCell ref="V3:BV3"/>
    <mergeCell ref="V4:Z4"/>
    <mergeCell ref="AA4:AD4"/>
    <mergeCell ref="AE4:AJ4"/>
    <mergeCell ref="AK4:AN4"/>
    <mergeCell ref="AO4:AR4"/>
    <mergeCell ref="AS4:AU4"/>
    <mergeCell ref="AV4:AZ4"/>
    <mergeCell ref="BA4:BD4"/>
    <mergeCell ref="BE4:BH4"/>
    <mergeCell ref="BI4:BM4"/>
    <mergeCell ref="BN4:BQ4"/>
    <mergeCell ref="BR4:BV4"/>
    <mergeCell ref="A3:A5"/>
    <mergeCell ref="B3:B5"/>
    <mergeCell ref="C3:C5"/>
    <mergeCell ref="D3:D5"/>
    <mergeCell ref="E3:E5"/>
    <mergeCell ref="F3:F5"/>
    <mergeCell ref="G3:G5"/>
    <mergeCell ref="H3:H5"/>
    <mergeCell ref="I3:I5"/>
    <mergeCell ref="J3:J5"/>
    <mergeCell ref="K3:K5"/>
    <mergeCell ref="L3:L5"/>
    <mergeCell ref="M3:M5"/>
    <mergeCell ref="N3:N5"/>
    <mergeCell ref="O3:O5"/>
    <mergeCell ref="P3:P5"/>
    <mergeCell ref="Q4:Q5"/>
    <mergeCell ref="R4:R5"/>
    <mergeCell ref="S4:S5"/>
    <mergeCell ref="T3:T5"/>
    <mergeCell ref="U3:U5"/>
    <mergeCell ref="BW3:BW5"/>
    <mergeCell ref="BX3:BX5"/>
    <mergeCell ref="BY3:BY5"/>
    <mergeCell ref="BZ3:BZ5"/>
    <mergeCell ref="CA3:CA5"/>
    <mergeCell ref="CB3:CB5"/>
    <mergeCell ref="CC3:CC5"/>
    <mergeCell ref="CD3:CD5"/>
    <mergeCell ref="CE3:CE5"/>
    <mergeCell ref="CF3:CF5"/>
    <mergeCell ref="CG3:CG5"/>
    <mergeCell ref="CH3:CH5"/>
  </mergeCells>
  <conditionalFormatting sqref="B13">
    <cfRule type="duplicateValues" dxfId="0" priority="93"/>
  </conditionalFormatting>
  <conditionalFormatting sqref="B14">
    <cfRule type="duplicateValues" dxfId="0" priority="92"/>
  </conditionalFormatting>
  <conditionalFormatting sqref="B15">
    <cfRule type="duplicateValues" dxfId="0" priority="91"/>
  </conditionalFormatting>
  <conditionalFormatting sqref="B21">
    <cfRule type="duplicateValues" dxfId="0" priority="88"/>
  </conditionalFormatting>
  <conditionalFormatting sqref="B22">
    <cfRule type="duplicateValues" dxfId="0" priority="87"/>
  </conditionalFormatting>
  <conditionalFormatting sqref="B23">
    <cfRule type="duplicateValues" dxfId="0" priority="86"/>
  </conditionalFormatting>
  <conditionalFormatting sqref="B26">
    <cfRule type="duplicateValues" dxfId="0" priority="84"/>
  </conditionalFormatting>
  <conditionalFormatting sqref="B43">
    <cfRule type="duplicateValues" dxfId="0" priority="78"/>
  </conditionalFormatting>
  <conditionalFormatting sqref="B52">
    <cfRule type="duplicateValues" dxfId="0" priority="76"/>
  </conditionalFormatting>
  <conditionalFormatting sqref="B53">
    <cfRule type="duplicateValues" dxfId="0" priority="75"/>
  </conditionalFormatting>
  <conditionalFormatting sqref="B54">
    <cfRule type="duplicateValues" dxfId="0" priority="74"/>
  </conditionalFormatting>
  <conditionalFormatting sqref="B55">
    <cfRule type="duplicateValues" dxfId="0" priority="73"/>
  </conditionalFormatting>
  <conditionalFormatting sqref="B62">
    <cfRule type="duplicateValues" dxfId="0" priority="69"/>
  </conditionalFormatting>
  <conditionalFormatting sqref="B63">
    <cfRule type="duplicateValues" dxfId="0" priority="68"/>
  </conditionalFormatting>
  <conditionalFormatting sqref="B64">
    <cfRule type="duplicateValues" dxfId="0" priority="67"/>
  </conditionalFormatting>
  <conditionalFormatting sqref="B65">
    <cfRule type="duplicateValues" dxfId="0" priority="66"/>
  </conditionalFormatting>
  <conditionalFormatting sqref="B66">
    <cfRule type="duplicateValues" dxfId="0" priority="65"/>
  </conditionalFormatting>
  <conditionalFormatting sqref="B67">
    <cfRule type="duplicateValues" dxfId="0" priority="64"/>
  </conditionalFormatting>
  <conditionalFormatting sqref="B68">
    <cfRule type="duplicateValues" dxfId="0" priority="63"/>
  </conditionalFormatting>
  <conditionalFormatting sqref="B69">
    <cfRule type="duplicateValues" dxfId="0" priority="62"/>
  </conditionalFormatting>
  <conditionalFormatting sqref="B70">
    <cfRule type="duplicateValues" dxfId="0" priority="61"/>
  </conditionalFormatting>
  <conditionalFormatting sqref="B76">
    <cfRule type="duplicateValues" dxfId="0" priority="58"/>
  </conditionalFormatting>
  <conditionalFormatting sqref="B83">
    <cfRule type="duplicateValues" dxfId="0" priority="55"/>
  </conditionalFormatting>
  <conditionalFormatting sqref="B84">
    <cfRule type="duplicateValues" dxfId="0" priority="54"/>
  </conditionalFormatting>
  <conditionalFormatting sqref="B6:B9">
    <cfRule type="duplicateValues" dxfId="0" priority="95"/>
  </conditionalFormatting>
  <conditionalFormatting sqref="B10:B12">
    <cfRule type="duplicateValues" dxfId="0" priority="94"/>
  </conditionalFormatting>
  <conditionalFormatting sqref="B16:B17">
    <cfRule type="duplicateValues" dxfId="0" priority="90"/>
  </conditionalFormatting>
  <conditionalFormatting sqref="B18:B20">
    <cfRule type="duplicateValues" dxfId="0" priority="89"/>
  </conditionalFormatting>
  <conditionalFormatting sqref="B24:B25">
    <cfRule type="duplicateValues" dxfId="0" priority="85"/>
  </conditionalFormatting>
  <conditionalFormatting sqref="B31:B33">
    <cfRule type="duplicateValues" dxfId="0" priority="82"/>
  </conditionalFormatting>
  <conditionalFormatting sqref="B34:B36">
    <cfRule type="duplicateValues" dxfId="0" priority="81"/>
  </conditionalFormatting>
  <conditionalFormatting sqref="B37:B38">
    <cfRule type="duplicateValues" dxfId="0" priority="80"/>
  </conditionalFormatting>
  <conditionalFormatting sqref="B39:B42">
    <cfRule type="duplicateValues" dxfId="0" priority="79"/>
  </conditionalFormatting>
  <conditionalFormatting sqref="B44:B51">
    <cfRule type="duplicateValues" dxfId="0" priority="77"/>
  </conditionalFormatting>
  <conditionalFormatting sqref="B56:B57">
    <cfRule type="duplicateValues" dxfId="0" priority="72"/>
  </conditionalFormatting>
  <conditionalFormatting sqref="B58:B59">
    <cfRule type="duplicateValues" dxfId="0" priority="71"/>
  </conditionalFormatting>
  <conditionalFormatting sqref="B60:B61">
    <cfRule type="duplicateValues" dxfId="0" priority="70"/>
  </conditionalFormatting>
  <conditionalFormatting sqref="B71:B73">
    <cfRule type="duplicateValues" dxfId="0" priority="60"/>
  </conditionalFormatting>
  <conditionalFormatting sqref="B74:B75">
    <cfRule type="duplicateValues" dxfId="0" priority="59"/>
  </conditionalFormatting>
  <conditionalFormatting sqref="B77:B80">
    <cfRule type="duplicateValues" dxfId="0" priority="57"/>
  </conditionalFormatting>
  <conditionalFormatting sqref="B81:B82">
    <cfRule type="duplicateValues" dxfId="0" priority="56"/>
  </conditionalFormatting>
  <conditionalFormatting sqref="B85:B87">
    <cfRule type="duplicateValues" dxfId="0" priority="53"/>
  </conditionalFormatting>
  <conditionalFormatting sqref="B1:B5 B88:B1048576">
    <cfRule type="duplicateValues" dxfId="0" priority="2715"/>
  </conditionalFormatting>
  <conditionalFormatting sqref="B27:B28 B30">
    <cfRule type="duplicateValues" dxfId="0" priority="83"/>
  </conditionalFormatting>
  <printOptions horizontalCentered="1"/>
  <pageMargins left="0.354166666666667" right="0.354166666666667" top="0.393055555555556" bottom="0.393055555555556" header="0.354166666666667" footer="0.354166666666667"/>
  <pageSetup paperSize="9" scale="11" fitToHeight="0" orientation="landscape" horizont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E28"/>
  <sheetViews>
    <sheetView view="pageBreakPreview" zoomScale="70" zoomScaleNormal="100" topLeftCell="A2" workbookViewId="0">
      <pane xSplit="2" ySplit="4" topLeftCell="C6" activePane="bottomRight" state="frozen"/>
      <selection/>
      <selection pane="topRight"/>
      <selection pane="bottomLeft"/>
      <selection pane="bottomRight" activeCell="A16" sqref="$A16:$XFD16"/>
    </sheetView>
  </sheetViews>
  <sheetFormatPr defaultColWidth="9" defaultRowHeight="14.25"/>
  <cols>
    <col min="1" max="1" width="8.63333333333333" style="4" customWidth="1"/>
    <col min="2" max="2" width="7.13333333333333" style="4" hidden="1" customWidth="1"/>
    <col min="3" max="5" width="8.56666666666667" style="4" customWidth="1"/>
    <col min="6" max="6" width="9.625" style="39" customWidth="1"/>
    <col min="7" max="9" width="9.625" style="4" customWidth="1"/>
    <col min="10" max="35" width="8.91666666666667" style="4" customWidth="1"/>
    <col min="36" max="39" width="8.56666666666667" style="4" customWidth="1"/>
    <col min="40" max="43" width="10.625" style="4" customWidth="1"/>
    <col min="44" max="73" width="8.56666666666667" style="4" customWidth="1"/>
    <col min="74" max="77" width="10.625" style="4" customWidth="1"/>
    <col min="78" max="101" width="8.56666666666667" style="4" customWidth="1"/>
    <col min="102" max="102" width="9" style="4" customWidth="1"/>
    <col min="103" max="103" width="9.75" style="4" customWidth="1"/>
    <col min="104" max="104" width="9" style="40"/>
    <col min="105" max="108" width="9" style="4"/>
    <col min="109" max="109" width="9.425" style="4"/>
    <col min="110" max="16384" width="9" style="41"/>
  </cols>
  <sheetData>
    <row r="1" ht="18.75" hidden="1" spans="1:109">
      <c r="A1" s="5" t="s">
        <v>605</v>
      </c>
      <c r="B1" s="5"/>
      <c r="AJ1" s="5" t="s">
        <v>606</v>
      </c>
      <c r="BR1" s="5" t="s">
        <v>607</v>
      </c>
    </row>
    <row r="2" s="38" customFormat="1" ht="40" customHeight="1" spans="1:109">
      <c r="A2" s="6" t="s">
        <v>608</v>
      </c>
      <c r="B2" s="6"/>
      <c r="C2" s="6"/>
      <c r="D2" s="6"/>
      <c r="E2" s="6"/>
      <c r="F2" s="42"/>
      <c r="G2" s="6"/>
      <c r="H2" s="6"/>
      <c r="I2" s="6"/>
      <c r="J2" s="6"/>
      <c r="K2" s="6"/>
      <c r="L2" s="6"/>
      <c r="M2" s="6"/>
      <c r="N2" s="6"/>
      <c r="O2" s="6"/>
      <c r="P2" s="6"/>
      <c r="Q2" s="6"/>
      <c r="R2" s="6"/>
      <c r="S2" s="6"/>
      <c r="T2" s="6"/>
      <c r="U2" s="6"/>
      <c r="V2" s="6"/>
      <c r="W2" s="6"/>
      <c r="X2" s="6"/>
      <c r="Y2" s="6"/>
      <c r="Z2" s="6"/>
      <c r="AA2" s="6"/>
      <c r="AB2" s="6"/>
      <c r="AC2" s="6"/>
      <c r="AD2" s="6"/>
      <c r="AE2" s="6"/>
      <c r="AF2" s="6"/>
      <c r="AG2" s="6"/>
      <c r="AH2" s="43"/>
      <c r="AI2" s="43"/>
      <c r="AJ2" s="7" t="s">
        <v>609</v>
      </c>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43"/>
      <c r="BQ2" s="43"/>
      <c r="BR2" s="7" t="s">
        <v>610</v>
      </c>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Z2" s="43"/>
    </row>
    <row r="3" s="2" customFormat="1" ht="15" customHeight="1" spans="1:109">
      <c r="A3" s="9"/>
      <c r="B3" s="9"/>
      <c r="C3" s="10"/>
      <c r="D3" s="10"/>
      <c r="E3" s="10"/>
      <c r="F3" s="44"/>
      <c r="G3" s="11"/>
      <c r="H3" s="11"/>
      <c r="I3" s="11"/>
      <c r="J3" s="12"/>
      <c r="K3" s="12"/>
      <c r="L3" s="12"/>
      <c r="M3" s="12"/>
      <c r="N3" s="12"/>
      <c r="O3" s="12"/>
      <c r="P3" s="12"/>
      <c r="Q3" s="12"/>
      <c r="R3" s="12"/>
      <c r="S3" s="12"/>
      <c r="T3" s="12"/>
      <c r="U3" s="12"/>
      <c r="Y3" s="12"/>
      <c r="Z3" s="12"/>
      <c r="AA3" s="12"/>
      <c r="AB3" s="13"/>
      <c r="AD3" s="13"/>
      <c r="AE3" s="13"/>
      <c r="AF3" s="14"/>
      <c r="AG3" s="13"/>
      <c r="AH3" s="15" t="s">
        <v>611</v>
      </c>
      <c r="AI3" s="13"/>
      <c r="AJ3" s="16"/>
      <c r="AK3" s="17"/>
      <c r="AL3" s="17"/>
      <c r="AM3" s="17"/>
      <c r="AN3" s="17"/>
      <c r="AO3" s="17"/>
      <c r="AP3" s="17"/>
      <c r="AQ3" s="17"/>
      <c r="AR3" s="13"/>
      <c r="AS3" s="13"/>
      <c r="AT3" s="13"/>
      <c r="AU3" s="13"/>
      <c r="AV3" s="13"/>
      <c r="AW3" s="13"/>
      <c r="AX3" s="13"/>
      <c r="AY3" s="13"/>
      <c r="AZ3" s="13"/>
      <c r="BA3" s="13"/>
      <c r="BB3" s="13"/>
      <c r="BC3" s="13"/>
      <c r="BE3" s="13"/>
      <c r="BG3" s="13"/>
      <c r="BH3" s="13"/>
      <c r="BI3" s="13"/>
      <c r="BJ3" s="13"/>
      <c r="BK3" s="13"/>
      <c r="BL3" s="13"/>
      <c r="BM3" s="13"/>
      <c r="BO3" s="13"/>
      <c r="BP3" s="18" t="s">
        <v>612</v>
      </c>
      <c r="BQ3" s="13"/>
      <c r="BR3" s="16"/>
      <c r="BS3" s="17"/>
      <c r="BT3" s="17"/>
      <c r="BU3" s="17"/>
      <c r="BV3" s="17"/>
      <c r="BW3" s="17"/>
      <c r="BX3" s="17"/>
      <c r="BY3" s="17"/>
      <c r="BZ3" s="13"/>
      <c r="CA3" s="13"/>
      <c r="CB3" s="13"/>
      <c r="CC3" s="13"/>
      <c r="CD3" s="13"/>
      <c r="CE3" s="13"/>
      <c r="CF3" s="13"/>
      <c r="CG3" s="13"/>
      <c r="CH3" s="13"/>
      <c r="CI3" s="13"/>
      <c r="CJ3" s="13"/>
      <c r="CK3" s="13"/>
      <c r="CM3" s="13"/>
      <c r="CO3" s="13"/>
      <c r="CR3" s="13"/>
      <c r="CS3" s="13"/>
      <c r="CT3" s="13"/>
      <c r="CU3" s="13"/>
      <c r="CW3" s="13"/>
      <c r="CX3" s="18" t="s">
        <v>612</v>
      </c>
      <c r="CZ3" s="45"/>
    </row>
    <row r="4" s="3" customFormat="1" ht="40" customHeight="1" spans="1:109">
      <c r="A4" s="19" t="s">
        <v>613</v>
      </c>
      <c r="B4" s="19"/>
      <c r="C4" s="19" t="s">
        <v>614</v>
      </c>
      <c r="D4" s="19"/>
      <c r="E4" s="19"/>
      <c r="F4" s="19" t="s">
        <v>615</v>
      </c>
      <c r="G4" s="19"/>
      <c r="H4" s="19"/>
      <c r="I4" s="19"/>
      <c r="J4" s="20" t="s">
        <v>36</v>
      </c>
      <c r="K4" s="20"/>
      <c r="L4" s="46" t="s">
        <v>37</v>
      </c>
      <c r="M4" s="47"/>
      <c r="N4" s="20" t="s">
        <v>38</v>
      </c>
      <c r="O4" s="20"/>
      <c r="P4" s="46" t="s">
        <v>39</v>
      </c>
      <c r="Q4" s="47"/>
      <c r="R4" s="46" t="s">
        <v>40</v>
      </c>
      <c r="S4" s="47"/>
      <c r="T4" s="20" t="s">
        <v>41</v>
      </c>
      <c r="U4" s="20"/>
      <c r="V4" s="20" t="s">
        <v>42</v>
      </c>
      <c r="W4" s="20"/>
      <c r="X4" s="20" t="s">
        <v>43</v>
      </c>
      <c r="Y4" s="20"/>
      <c r="Z4" s="20" t="s">
        <v>44</v>
      </c>
      <c r="AA4" s="20"/>
      <c r="AB4" s="20" t="s">
        <v>45</v>
      </c>
      <c r="AC4" s="20"/>
      <c r="AD4" s="20" t="s">
        <v>46</v>
      </c>
      <c r="AE4" s="20"/>
      <c r="AF4" s="20" t="s">
        <v>616</v>
      </c>
      <c r="AG4" s="20"/>
      <c r="AH4" s="21" t="s">
        <v>617</v>
      </c>
      <c r="AI4" s="21"/>
      <c r="AJ4" s="22" t="s">
        <v>613</v>
      </c>
      <c r="AK4" s="19" t="s">
        <v>614</v>
      </c>
      <c r="AL4" s="19"/>
      <c r="AM4" s="19"/>
      <c r="AN4" s="19" t="s">
        <v>615</v>
      </c>
      <c r="AO4" s="19"/>
      <c r="AP4" s="19"/>
      <c r="AQ4" s="19"/>
      <c r="AR4" s="20" t="s">
        <v>36</v>
      </c>
      <c r="AS4" s="20"/>
      <c r="AT4" s="46" t="s">
        <v>37</v>
      </c>
      <c r="AU4" s="47"/>
      <c r="AV4" s="20" t="s">
        <v>38</v>
      </c>
      <c r="AW4" s="20"/>
      <c r="AX4" s="46" t="s">
        <v>39</v>
      </c>
      <c r="AY4" s="47"/>
      <c r="AZ4" s="46" t="s">
        <v>40</v>
      </c>
      <c r="BA4" s="47"/>
      <c r="BB4" s="20" t="s">
        <v>41</v>
      </c>
      <c r="BC4" s="20"/>
      <c r="BD4" s="20" t="s">
        <v>42</v>
      </c>
      <c r="BE4" s="20"/>
      <c r="BF4" s="20" t="s">
        <v>43</v>
      </c>
      <c r="BG4" s="20"/>
      <c r="BH4" s="20" t="s">
        <v>44</v>
      </c>
      <c r="BI4" s="20"/>
      <c r="BJ4" s="20" t="s">
        <v>45</v>
      </c>
      <c r="BK4" s="20"/>
      <c r="BL4" s="20" t="s">
        <v>46</v>
      </c>
      <c r="BM4" s="20"/>
      <c r="BN4" s="20" t="s">
        <v>616</v>
      </c>
      <c r="BO4" s="20"/>
      <c r="BP4" s="21" t="s">
        <v>617</v>
      </c>
      <c r="BQ4" s="21"/>
      <c r="BR4" s="22" t="s">
        <v>613</v>
      </c>
      <c r="BS4" s="19" t="s">
        <v>614</v>
      </c>
      <c r="BT4" s="19"/>
      <c r="BU4" s="19"/>
      <c r="BV4" s="19" t="s">
        <v>615</v>
      </c>
      <c r="BW4" s="19"/>
      <c r="BX4" s="19"/>
      <c r="BY4" s="19"/>
      <c r="BZ4" s="20" t="s">
        <v>36</v>
      </c>
      <c r="CA4" s="20"/>
      <c r="CB4" s="46" t="s">
        <v>37</v>
      </c>
      <c r="CC4" s="47"/>
      <c r="CD4" s="20" t="s">
        <v>38</v>
      </c>
      <c r="CE4" s="20"/>
      <c r="CF4" s="46" t="s">
        <v>39</v>
      </c>
      <c r="CG4" s="47"/>
      <c r="CH4" s="46" t="s">
        <v>40</v>
      </c>
      <c r="CI4" s="47"/>
      <c r="CJ4" s="20" t="s">
        <v>41</v>
      </c>
      <c r="CK4" s="20"/>
      <c r="CL4" s="20" t="s">
        <v>42</v>
      </c>
      <c r="CM4" s="20"/>
      <c r="CN4" s="20" t="s">
        <v>43</v>
      </c>
      <c r="CO4" s="20"/>
      <c r="CP4" s="20" t="s">
        <v>44</v>
      </c>
      <c r="CQ4" s="20"/>
      <c r="CR4" s="20" t="s">
        <v>45</v>
      </c>
      <c r="CS4" s="20"/>
      <c r="CT4" s="20" t="s">
        <v>46</v>
      </c>
      <c r="CU4" s="20"/>
      <c r="CV4" s="20" t="s">
        <v>616</v>
      </c>
      <c r="CW4" s="20"/>
      <c r="CX4" s="21" t="s">
        <v>617</v>
      </c>
      <c r="CY4" s="21"/>
      <c r="CZ4" s="48"/>
    </row>
    <row r="5" s="4" customFormat="1" ht="40" customHeight="1" spans="1:109">
      <c r="A5" s="23"/>
      <c r="B5" s="23"/>
      <c r="C5" s="23" t="s">
        <v>618</v>
      </c>
      <c r="D5" s="23" t="s">
        <v>11</v>
      </c>
      <c r="E5" s="19" t="s">
        <v>619</v>
      </c>
      <c r="F5" s="19" t="s">
        <v>620</v>
      </c>
      <c r="G5" s="19" t="s">
        <v>621</v>
      </c>
      <c r="H5" s="19" t="s">
        <v>622</v>
      </c>
      <c r="I5" s="19" t="s">
        <v>623</v>
      </c>
      <c r="J5" s="23" t="s">
        <v>624</v>
      </c>
      <c r="K5" s="23" t="s">
        <v>625</v>
      </c>
      <c r="L5" s="23" t="s">
        <v>624</v>
      </c>
      <c r="M5" s="23" t="s">
        <v>625</v>
      </c>
      <c r="N5" s="23" t="s">
        <v>624</v>
      </c>
      <c r="O5" s="23" t="s">
        <v>625</v>
      </c>
      <c r="P5" s="23" t="s">
        <v>624</v>
      </c>
      <c r="Q5" s="23" t="s">
        <v>625</v>
      </c>
      <c r="R5" s="23" t="s">
        <v>624</v>
      </c>
      <c r="S5" s="23" t="s">
        <v>625</v>
      </c>
      <c r="T5" s="23" t="s">
        <v>624</v>
      </c>
      <c r="U5" s="23" t="s">
        <v>625</v>
      </c>
      <c r="V5" s="23" t="s">
        <v>624</v>
      </c>
      <c r="W5" s="23" t="s">
        <v>625</v>
      </c>
      <c r="X5" s="23" t="s">
        <v>624</v>
      </c>
      <c r="Y5" s="23" t="s">
        <v>625</v>
      </c>
      <c r="Z5" s="23" t="s">
        <v>624</v>
      </c>
      <c r="AA5" s="23" t="s">
        <v>625</v>
      </c>
      <c r="AB5" s="23" t="s">
        <v>624</v>
      </c>
      <c r="AC5" s="23" t="s">
        <v>625</v>
      </c>
      <c r="AD5" s="23" t="s">
        <v>624</v>
      </c>
      <c r="AE5" s="23" t="s">
        <v>625</v>
      </c>
      <c r="AF5" s="23" t="s">
        <v>624</v>
      </c>
      <c r="AG5" s="23" t="s">
        <v>625</v>
      </c>
      <c r="AH5" s="22" t="s">
        <v>624</v>
      </c>
      <c r="AI5" s="19" t="s">
        <v>625</v>
      </c>
      <c r="AJ5" s="24"/>
      <c r="AK5" s="23" t="s">
        <v>618</v>
      </c>
      <c r="AL5" s="23" t="s">
        <v>11</v>
      </c>
      <c r="AM5" s="19" t="s">
        <v>619</v>
      </c>
      <c r="AN5" s="19" t="s">
        <v>620</v>
      </c>
      <c r="AO5" s="19" t="s">
        <v>621</v>
      </c>
      <c r="AP5" s="19" t="s">
        <v>622</v>
      </c>
      <c r="AQ5" s="19" t="s">
        <v>623</v>
      </c>
      <c r="AR5" s="23" t="s">
        <v>624</v>
      </c>
      <c r="AS5" s="23" t="s">
        <v>625</v>
      </c>
      <c r="AT5" s="23" t="s">
        <v>624</v>
      </c>
      <c r="AU5" s="23" t="s">
        <v>625</v>
      </c>
      <c r="AV5" s="23" t="s">
        <v>624</v>
      </c>
      <c r="AW5" s="23" t="s">
        <v>625</v>
      </c>
      <c r="AX5" s="23" t="s">
        <v>624</v>
      </c>
      <c r="AY5" s="23" t="s">
        <v>625</v>
      </c>
      <c r="AZ5" s="23" t="s">
        <v>624</v>
      </c>
      <c r="BA5" s="23" t="s">
        <v>625</v>
      </c>
      <c r="BB5" s="23" t="s">
        <v>624</v>
      </c>
      <c r="BC5" s="23" t="s">
        <v>625</v>
      </c>
      <c r="BD5" s="23" t="s">
        <v>624</v>
      </c>
      <c r="BE5" s="23" t="s">
        <v>625</v>
      </c>
      <c r="BF5" s="23" t="s">
        <v>624</v>
      </c>
      <c r="BG5" s="23" t="s">
        <v>625</v>
      </c>
      <c r="BH5" s="23" t="s">
        <v>624</v>
      </c>
      <c r="BI5" s="23" t="s">
        <v>625</v>
      </c>
      <c r="BJ5" s="23" t="s">
        <v>624</v>
      </c>
      <c r="BK5" s="23" t="s">
        <v>625</v>
      </c>
      <c r="BL5" s="23" t="s">
        <v>624</v>
      </c>
      <c r="BM5" s="23" t="s">
        <v>625</v>
      </c>
      <c r="BN5" s="23" t="s">
        <v>624</v>
      </c>
      <c r="BO5" s="23" t="s">
        <v>625</v>
      </c>
      <c r="BP5" s="22" t="s">
        <v>624</v>
      </c>
      <c r="BQ5" s="19" t="s">
        <v>625</v>
      </c>
      <c r="BR5" s="24"/>
      <c r="BS5" s="23" t="s">
        <v>618</v>
      </c>
      <c r="BT5" s="23" t="s">
        <v>11</v>
      </c>
      <c r="BU5" s="19" t="s">
        <v>619</v>
      </c>
      <c r="BV5" s="19" t="s">
        <v>620</v>
      </c>
      <c r="BW5" s="19" t="s">
        <v>621</v>
      </c>
      <c r="BX5" s="19" t="s">
        <v>622</v>
      </c>
      <c r="BY5" s="19" t="s">
        <v>623</v>
      </c>
      <c r="BZ5" s="23" t="s">
        <v>624</v>
      </c>
      <c r="CA5" s="23" t="s">
        <v>625</v>
      </c>
      <c r="CB5" s="23" t="s">
        <v>624</v>
      </c>
      <c r="CC5" s="23" t="s">
        <v>625</v>
      </c>
      <c r="CD5" s="23" t="s">
        <v>624</v>
      </c>
      <c r="CE5" s="23" t="s">
        <v>625</v>
      </c>
      <c r="CF5" s="23" t="s">
        <v>624</v>
      </c>
      <c r="CG5" s="23" t="s">
        <v>625</v>
      </c>
      <c r="CH5" s="23" t="s">
        <v>624</v>
      </c>
      <c r="CI5" s="23" t="s">
        <v>625</v>
      </c>
      <c r="CJ5" s="23" t="s">
        <v>624</v>
      </c>
      <c r="CK5" s="23" t="s">
        <v>625</v>
      </c>
      <c r="CL5" s="23" t="s">
        <v>624</v>
      </c>
      <c r="CM5" s="23" t="s">
        <v>625</v>
      </c>
      <c r="CN5" s="23" t="s">
        <v>624</v>
      </c>
      <c r="CO5" s="23" t="s">
        <v>625</v>
      </c>
      <c r="CP5" s="23" t="s">
        <v>624</v>
      </c>
      <c r="CQ5" s="23" t="s">
        <v>625</v>
      </c>
      <c r="CR5" s="23" t="s">
        <v>624</v>
      </c>
      <c r="CS5" s="23" t="s">
        <v>625</v>
      </c>
      <c r="CT5" s="23" t="s">
        <v>624</v>
      </c>
      <c r="CU5" s="23" t="s">
        <v>625</v>
      </c>
      <c r="CV5" s="23" t="s">
        <v>624</v>
      </c>
      <c r="CW5" s="23" t="s">
        <v>625</v>
      </c>
      <c r="CX5" s="22" t="s">
        <v>624</v>
      </c>
      <c r="CY5" s="19" t="s">
        <v>625</v>
      </c>
      <c r="CZ5" s="40"/>
    </row>
    <row r="6" s="4" customFormat="1" ht="40" customHeight="1" spans="1:109">
      <c r="A6" s="25" t="s">
        <v>626</v>
      </c>
      <c r="B6" s="25"/>
      <c r="C6" s="26">
        <f>AK6+BS6</f>
        <v>82</v>
      </c>
      <c r="D6" s="27">
        <f>AL6+BT6</f>
        <v>417.8502</v>
      </c>
      <c r="E6" s="27">
        <f>AM6+BU6</f>
        <v>203.24</v>
      </c>
      <c r="F6" s="26">
        <f>SUM(F7:F27)</f>
        <v>71</v>
      </c>
      <c r="G6" s="28">
        <f>F6/C6</f>
        <v>0.865853658536585</v>
      </c>
      <c r="H6" s="27">
        <f>SUM(H7:H27)</f>
        <v>89.3948</v>
      </c>
      <c r="I6" s="28">
        <f>H6/E6</f>
        <v>0.439848455028538</v>
      </c>
      <c r="J6" s="26">
        <f>AR6+BZ6</f>
        <v>81</v>
      </c>
      <c r="K6" s="28">
        <f>J6/(C6-COUNTIFS(具体项目表!V:V,"无需办理"))</f>
        <v>0.98780487804878</v>
      </c>
      <c r="L6" s="30">
        <f>AT6+CB6</f>
        <v>5</v>
      </c>
      <c r="M6" s="28">
        <f>L6/(C6-COUNTIFS(具体项目表!AA:AA,"无需办理"))</f>
        <v>1</v>
      </c>
      <c r="N6" s="26">
        <f>AV6+CD6</f>
        <v>4</v>
      </c>
      <c r="O6" s="28">
        <f>N6/(C6-COUNTIFS(具体项目表!AE:AE,"无需办理"))</f>
        <v>1</v>
      </c>
      <c r="P6" s="30">
        <f>AX6+CF6</f>
        <v>18</v>
      </c>
      <c r="Q6" s="28">
        <f>P6/(C6-COUNTIFS(具体项目表!AK:AK,"无需办理"))</f>
        <v>0.947368421052632</v>
      </c>
      <c r="R6" s="30">
        <f>AZ6+CH6</f>
        <v>21</v>
      </c>
      <c r="S6" s="28">
        <f>R6/(C6-COUNTIFS(具体项目表!AO:AO,"无需办理"))</f>
        <v>0.91304347826087</v>
      </c>
      <c r="T6" s="26">
        <f>BB6+CJ6</f>
        <v>15</v>
      </c>
      <c r="U6" s="28">
        <f>T6/(C6-COUNTIFS(具体项目表!AS:AS,"无需办理"))</f>
        <v>1</v>
      </c>
      <c r="V6" s="26">
        <f>BD6+CL6</f>
        <v>19</v>
      </c>
      <c r="W6" s="28">
        <f>V6/(C6-COUNTIFS(具体项目表!AV:AV,"无需办理"))</f>
        <v>0.95</v>
      </c>
      <c r="X6" s="26">
        <f>BF6+CN6</f>
        <v>2</v>
      </c>
      <c r="Y6" s="28">
        <f>X6/(C6-COUNTIFS(具体项目表!BA:BA,"无需办理"))</f>
        <v>1</v>
      </c>
      <c r="Z6" s="26">
        <f>BH6+CP6</f>
        <v>2</v>
      </c>
      <c r="AA6" s="28">
        <f>Z6/(C6-COUNTIFS(具体项目表!BE:BE,"无需办理"))</f>
        <v>1</v>
      </c>
      <c r="AB6" s="26">
        <f>BJ6+CR6</f>
        <v>26</v>
      </c>
      <c r="AC6" s="28">
        <f>AB6/(C6-COUNTIFS(具体项目表!BI:BI,"无需办理"))</f>
        <v>1</v>
      </c>
      <c r="AD6" s="26">
        <f>BL6+CT6</f>
        <v>8</v>
      </c>
      <c r="AE6" s="28">
        <f>AD6/(C6-COUNTIFS(具体项目表!BN:BN,"无需办理"))</f>
        <v>0.888888888888889</v>
      </c>
      <c r="AF6" s="26">
        <f>BN6+CV6</f>
        <v>4</v>
      </c>
      <c r="AG6" s="28">
        <f>AF6/(C6-COUNTIFS(具体项目表!BR:BR,"无需办理"))</f>
        <v>1</v>
      </c>
      <c r="AH6" s="26">
        <f>BP6+CX6</f>
        <v>79</v>
      </c>
      <c r="AI6" s="28">
        <f>AH6/C6</f>
        <v>0.963414634146341</v>
      </c>
      <c r="AJ6" s="24" t="s">
        <v>626</v>
      </c>
      <c r="AK6" s="26">
        <f>SUM(AK7:AK27)</f>
        <v>20</v>
      </c>
      <c r="AL6" s="27">
        <f>SUM(AL7:AL27)</f>
        <v>165.42</v>
      </c>
      <c r="AM6" s="27">
        <f>SUM(AM7:AM27)</f>
        <v>57.17</v>
      </c>
      <c r="AN6" s="26">
        <f>SUM(AN7:AN27)</f>
        <v>19</v>
      </c>
      <c r="AO6" s="28">
        <f>AN6/AK6</f>
        <v>0.95</v>
      </c>
      <c r="AP6" s="27">
        <f>SUM(AP7:AP27)</f>
        <v>40.4948</v>
      </c>
      <c r="AQ6" s="28">
        <f>AP6/AM6</f>
        <v>0.708322546790275</v>
      </c>
      <c r="AR6" s="26">
        <f>SUM(AR7:AR27)</f>
        <v>20</v>
      </c>
      <c r="AS6" s="28">
        <f>AR6/(AK6-COUNTIFS(具体项目表!V:V,"无需办理",具体项目表!J:J,"续建"))</f>
        <v>1</v>
      </c>
      <c r="AT6" s="30">
        <f>SUM(AT7:AT27)</f>
        <v>1</v>
      </c>
      <c r="AU6" s="28">
        <f>AT6/(AK6-COUNTIFS(具体项目表!AA:AA,"无需办理",具体项目表!J:J,"续建"))</f>
        <v>1</v>
      </c>
      <c r="AV6" s="26">
        <f>SUM(AV7:AV27)</f>
        <v>1</v>
      </c>
      <c r="AW6" s="28">
        <f>AV6/(AK6-COUNTIFS(具体项目表!AE:AE,"无需办理",具体项目表!J:J,"续建"))</f>
        <v>1</v>
      </c>
      <c r="AX6" s="30">
        <f>SUM(AX7:AX27)</f>
        <v>10</v>
      </c>
      <c r="AY6" s="28">
        <f>AX6/(AK6-COUNTIFS(具体项目表!AK:AK,"无需办理",具体项目表!J:J,"续建"))</f>
        <v>1</v>
      </c>
      <c r="AZ6" s="30">
        <f>SUM(AZ7:AZ27)</f>
        <v>12</v>
      </c>
      <c r="BA6" s="28">
        <f>AZ6/(AK6-COUNTIFS(具体项目表!AO:AO,"无需办理",具体项目表!J:J,"续建"))</f>
        <v>1</v>
      </c>
      <c r="BB6" s="26">
        <f>SUM(BB7:BB27)</f>
        <v>12</v>
      </c>
      <c r="BC6" s="28">
        <f>BB6/(AK6-COUNTIFS(具体项目表!AS:AS,"无需办理",具体项目表!J:J,"续建"))</f>
        <v>1</v>
      </c>
      <c r="BD6" s="26">
        <f>SUM(BD7:BD27)</f>
        <v>12</v>
      </c>
      <c r="BE6" s="28">
        <f>BD6/(AK6-COUNTIFS(具体项目表!AV:AV,"无需办理",具体项目表!J:J,"续建"))</f>
        <v>1</v>
      </c>
      <c r="BF6" s="26">
        <f>SUM(BF7:BF27)</f>
        <v>1</v>
      </c>
      <c r="BG6" s="28">
        <f>BF6/(AK6-COUNTIFS(具体项目表!BA:BA,"无需办理",具体项目表!J:J,"续建"))</f>
        <v>1</v>
      </c>
      <c r="BH6" s="26">
        <f>SUM(BH7:BH27)</f>
        <v>1</v>
      </c>
      <c r="BI6" s="28">
        <f>BH6/(AK6-COUNTIFS(具体项目表!BE:BE,"无需办理",具体项目表!J:J,"续建"))</f>
        <v>1</v>
      </c>
      <c r="BJ6" s="26">
        <f>SUM(BJ7:BJ27)</f>
        <v>15</v>
      </c>
      <c r="BK6" s="28">
        <f>BJ6/(AK6-COUNTIFS(具体项目表!BI:BI,"无需办理",具体项目表!J:J,"续建"))</f>
        <v>1</v>
      </c>
      <c r="BL6" s="26">
        <f>SUM(BL7:BL27)</f>
        <v>8</v>
      </c>
      <c r="BM6" s="28">
        <f>BL6/(AK6-COUNTIFS(具体项目表!BN:BN,"无需办理",具体项目表!J:J,"续建"))</f>
        <v>1</v>
      </c>
      <c r="BN6" s="26">
        <f>SUM(BN7:BN27)</f>
        <v>3</v>
      </c>
      <c r="BO6" s="28">
        <f>BN6/(AK6-COUNTIFS(具体项目表!BR:BR,"无需办理",具体项目表!J:J,"续建"))</f>
        <v>1</v>
      </c>
      <c r="BP6" s="26">
        <f>SUM(BP7:BP27)</f>
        <v>20</v>
      </c>
      <c r="BQ6" s="28">
        <f>BP6/AK6</f>
        <v>1</v>
      </c>
      <c r="BR6" s="32" t="s">
        <v>626</v>
      </c>
      <c r="BS6" s="26">
        <f>SUM(BS7:BS27)</f>
        <v>62</v>
      </c>
      <c r="BT6" s="27">
        <f>SUM(BT7:BT27)</f>
        <v>252.4302</v>
      </c>
      <c r="BU6" s="27">
        <f>SUM(BU7:BU27)</f>
        <v>146.07</v>
      </c>
      <c r="BV6" s="26">
        <f>SUM(BV7:BV27)</f>
        <v>52</v>
      </c>
      <c r="BW6" s="28">
        <f>BV6/BS6</f>
        <v>0.838709677419355</v>
      </c>
      <c r="BX6" s="27">
        <f>SUM(BX7:BX27)</f>
        <v>48.9</v>
      </c>
      <c r="BY6" s="28">
        <f>BX6/BU6</f>
        <v>0.334771000205381</v>
      </c>
      <c r="BZ6" s="26">
        <f>SUM(BZ7:BZ27)</f>
        <v>61</v>
      </c>
      <c r="CA6" s="28">
        <f>BZ6/(BS6-COUNTIFS(具体项目表!V:V,"无需办理",具体项目表!J:J,"新建"))</f>
        <v>0.983870967741935</v>
      </c>
      <c r="CB6" s="30">
        <f>SUM(CB7:CB27)</f>
        <v>4</v>
      </c>
      <c r="CC6" s="28">
        <f>CB6/(BS6-COUNTIFS(具体项目表!AA:AA,"无需办理",具体项目表!J:J,"新建"))</f>
        <v>1</v>
      </c>
      <c r="CD6" s="26">
        <f>SUM(CD7:CD27)</f>
        <v>3</v>
      </c>
      <c r="CE6" s="28">
        <f>CD6/(BS6-COUNTIFS(具体项目表!AE:AE,"无需办理",具体项目表!J:J,"新建"))</f>
        <v>1</v>
      </c>
      <c r="CF6" s="30">
        <f>SUM(CF7:CF27)</f>
        <v>8</v>
      </c>
      <c r="CG6" s="28">
        <f>CF6/(BS6-COUNTIFS(具体项目表!AK:AK,"无需办理",具体项目表!J:J,"新建"))</f>
        <v>0.888888888888889</v>
      </c>
      <c r="CH6" s="30">
        <f>SUM(CH7:CH27)</f>
        <v>9</v>
      </c>
      <c r="CI6" s="28">
        <f>CH6/(BS6-COUNTIFS(具体项目表!AO:AO,"无需办理",具体项目表!J:J,"新建"))</f>
        <v>0.818181818181818</v>
      </c>
      <c r="CJ6" s="26">
        <f>SUM(CJ7:CJ27)</f>
        <v>3</v>
      </c>
      <c r="CK6" s="28">
        <f>CJ6/(BS6-COUNTIFS(具体项目表!AS:AS,"无需办理",具体项目表!J:J,"新建"))</f>
        <v>1</v>
      </c>
      <c r="CL6" s="26">
        <f>SUM(CL7:CL27)</f>
        <v>7</v>
      </c>
      <c r="CM6" s="28">
        <f>CL6/(BS6-COUNTIFS(具体项目表!AV:AV,"无需办理",具体项目表!J:J,"新建"))</f>
        <v>0.875</v>
      </c>
      <c r="CN6" s="26">
        <f>SUM(CN7:CN27)</f>
        <v>1</v>
      </c>
      <c r="CO6" s="33">
        <f>CN6/(BS6-COUNTIFS(具体项目表!BA:BA,"无需办理",具体项目表!J:J,"新建"))</f>
        <v>1</v>
      </c>
      <c r="CP6" s="26">
        <f>SUM(CP7:CP27)</f>
        <v>1</v>
      </c>
      <c r="CQ6" s="33">
        <f>CP6/(BS6-COUNTIFS(具体项目表!BE:BE,"无需办理",具体项目表!J:J,"新建"))</f>
        <v>1</v>
      </c>
      <c r="CR6" s="26">
        <f>SUM(CR7:CR27)</f>
        <v>11</v>
      </c>
      <c r="CS6" s="28">
        <f>CR6/(BS6-COUNTIFS(具体项目表!BI:BI,"无需办理",具体项目表!J:J,"新建"))</f>
        <v>1</v>
      </c>
      <c r="CT6" s="26">
        <f>SUM(CT7:CT27)</f>
        <v>0</v>
      </c>
      <c r="CU6" s="28">
        <f>CT6/(BS6-COUNTIFS(具体项目表!BN:BN,"无需办理",具体项目表!J:J,"新建"))</f>
        <v>0</v>
      </c>
      <c r="CV6" s="26">
        <f>SUM(CV7:CV27)</f>
        <v>1</v>
      </c>
      <c r="CW6" s="28">
        <f>CV6/(BS6-COUNTIFS(具体项目表!BR:BR,"无需办理",具体项目表!J:J,"新建"))</f>
        <v>1</v>
      </c>
      <c r="CX6" s="26">
        <f>SUM(CX7:CX27)</f>
        <v>59</v>
      </c>
      <c r="CY6" s="28">
        <f>CX6/BS6</f>
        <v>0.951612903225806</v>
      </c>
      <c r="CZ6" s="49">
        <f>CX6-BS6</f>
        <v>-3</v>
      </c>
      <c r="DA6" s="4">
        <f>BZ6+CB6+CD6+CF6+CH6+CL6+CN6+CP6+CR6+CT6+CV6</f>
        <v>106</v>
      </c>
      <c r="DC6" s="4">
        <f>BS6*11-(COUNTIFS(具体项目表!V:V,"无需办理",具体项目表!J:J,"新建")+COUNTIFS(具体项目表!AA:AA,"无需办理",具体项目表!J:J,"新建")+COUNTIFS(具体项目表!AE:AE,"无需办理",具体项目表!J:J,"新建")+COUNTIFS(具体项目表!AK:AK,"无需办理",具体项目表!J:J,"新建")+COUNTIFS(具体项目表!AO:AO,"无需办理",具体项目表!J:J,"新建")+COUNTIFS(具体项目表!AV:AV,"无需办理",具体项目表!J:J,"新建")+COUNTIFS(具体项目表!BA:BA,"无需办理",具体项目表!J:J,"新建")+COUNTIFS(具体项目表!BE:BE,"无需办理",具体项目表!J:J,"新建")+COUNTIFS(具体项目表!BI:BI,"无需办理",具体项目表!J:J,"新建")+COUNTIFS(具体项目表!BN:BN,"无需办理",具体项目表!J:J,"新建")+COUNTIFS(具体项目表!BR:BR,"无需办理",具体项目表!J:J,"新建"))</f>
        <v>112</v>
      </c>
      <c r="DD6" s="4">
        <f>DC6-DA6</f>
        <v>6</v>
      </c>
      <c r="DE6" s="50">
        <f>DA6/DC6</f>
        <v>0.946428571428571</v>
      </c>
    </row>
    <row r="7" s="4" customFormat="1" ht="40" customHeight="1" spans="1:109">
      <c r="A7" s="25" t="s">
        <v>627</v>
      </c>
      <c r="B7" s="25" t="s">
        <v>627</v>
      </c>
      <c r="C7" s="26">
        <f>AK7+BS7</f>
        <v>0</v>
      </c>
      <c r="D7" s="27">
        <f>AL7+BT7</f>
        <v>0</v>
      </c>
      <c r="E7" s="27">
        <f>AM7+BU7</f>
        <v>0</v>
      </c>
      <c r="F7" s="26">
        <f>AN7+BV7</f>
        <v>0</v>
      </c>
      <c r="G7" s="28" t="e">
        <f>F7/C7</f>
        <v>#DIV/0!</v>
      </c>
      <c r="H7" s="27">
        <f>AP7+BX7</f>
        <v>0</v>
      </c>
      <c r="I7" s="28" t="e">
        <f>H7/E7</f>
        <v>#DIV/0!</v>
      </c>
      <c r="J7" s="26">
        <f>AR7+BZ7</f>
        <v>0</v>
      </c>
      <c r="K7" s="28" t="e">
        <f>J7/(C7-COUNTIFS(具体项目表!I:I,B7,具体项目表!V:V,"无需办理"))</f>
        <v>#DIV/0!</v>
      </c>
      <c r="L7" s="30">
        <f>AT7+CB7</f>
        <v>0</v>
      </c>
      <c r="M7" s="28" t="e">
        <f>L7/(C7-COUNTIFS(具体项目表!I:I,B7,具体项目表!AA:AA,"无需办理"))</f>
        <v>#DIV/0!</v>
      </c>
      <c r="N7" s="26">
        <f>AV7+CD7</f>
        <v>0</v>
      </c>
      <c r="O7" s="28" t="e">
        <f>N7/(C7-COUNTIFS(具体项目表!I:I,B7,具体项目表!AE:AE,"无需办理"))</f>
        <v>#DIV/0!</v>
      </c>
      <c r="P7" s="30">
        <f>AX7+CF7</f>
        <v>0</v>
      </c>
      <c r="Q7" s="28" t="e">
        <f>P7/(C7-COUNTIFS(具体项目表!I:I,B7,具体项目表!AK:AK,"无需办理"))</f>
        <v>#DIV/0!</v>
      </c>
      <c r="R7" s="30">
        <f>AZ7+CH7</f>
        <v>0</v>
      </c>
      <c r="S7" s="28" t="e">
        <f>R7/(C7-COUNTIFS(具体项目表!I:I,B7,具体项目表!AO:AO,"无需办理"))</f>
        <v>#DIV/0!</v>
      </c>
      <c r="T7" s="26">
        <f>BB7+CJ7</f>
        <v>0</v>
      </c>
      <c r="U7" s="28" t="e">
        <f>T7/(C7-COUNTIFS(具体项目表!I:I,B7,具体项目表!AS:AS,"无需办理"))</f>
        <v>#DIV/0!</v>
      </c>
      <c r="V7" s="26">
        <f>BD7+CL7</f>
        <v>0</v>
      </c>
      <c r="W7" s="28" t="e">
        <f>V7/(C7-COUNTIFS(具体项目表!I:I,B7,具体项目表!AV:AV,"无需办理"))</f>
        <v>#DIV/0!</v>
      </c>
      <c r="X7" s="26">
        <f>BF7+CN7</f>
        <v>0</v>
      </c>
      <c r="Y7" s="28" t="e">
        <f>X7/(C7-COUNTIFS(具体项目表!I:I,B7,具体项目表!BA:BA,"无需办理"))</f>
        <v>#DIV/0!</v>
      </c>
      <c r="Z7" s="26">
        <f>BH7+CP7</f>
        <v>0</v>
      </c>
      <c r="AA7" s="28" t="e">
        <f>Z7/(C7-COUNTIFS(具体项目表!I:I,B7,具体项目表!BE:BE,"无需办理"))</f>
        <v>#DIV/0!</v>
      </c>
      <c r="AB7" s="26">
        <f>BJ7+CR7</f>
        <v>0</v>
      </c>
      <c r="AC7" s="28" t="e">
        <f>AB7/(C7-COUNTIFS(具体项目表!I:I,B7,具体项目表!BI:BI,"无需办理"))</f>
        <v>#DIV/0!</v>
      </c>
      <c r="AD7" s="26">
        <f>BL7+CT7</f>
        <v>0</v>
      </c>
      <c r="AE7" s="28" t="e">
        <f>AD7/(C7-COUNTIFS(具体项目表!I:I,B7,具体项目表!BN:BN,"无需办理"))</f>
        <v>#DIV/0!</v>
      </c>
      <c r="AF7" s="26">
        <f>BN7+CV7</f>
        <v>0</v>
      </c>
      <c r="AG7" s="28" t="e">
        <f>AF7/(C7-COUNTIFS(具体项目表!I:I,B7,具体项目表!BR:BR,"无需办理"))</f>
        <v>#DIV/0!</v>
      </c>
      <c r="AH7" s="31">
        <f>BP7+CX7</f>
        <v>0</v>
      </c>
      <c r="AI7" s="28" t="e">
        <f>AH7/C7</f>
        <v>#DIV/0!</v>
      </c>
      <c r="AJ7" s="24" t="s">
        <v>627</v>
      </c>
      <c r="AK7" s="26">
        <f>COUNTIFS(具体项目表!I:I,B7,具体项目表!J:J,"续建")</f>
        <v>0</v>
      </c>
      <c r="AL7" s="27">
        <f>SUMIFS(具体项目表!K:K,具体项目表!I:I,B7,具体项目表!J:J,"续建")</f>
        <v>0</v>
      </c>
      <c r="AM7" s="27">
        <f>SUMIFS(具体项目表!L:L,具体项目表!I:I,B7,具体项目表!J:J,"续建")</f>
        <v>0</v>
      </c>
      <c r="AN7" s="26">
        <f>COUNTIFS(具体项目表!I:I,B7,具体项目表!J:J,"续建",具体项目表!M:M,"是")</f>
        <v>0</v>
      </c>
      <c r="AO7" s="28" t="e">
        <f>AN7/AK7</f>
        <v>#DIV/0!</v>
      </c>
      <c r="AP7" s="27">
        <f>SUMIFS(具体项目表!O:O,具体项目表!I:I,B7,具体项目表!J:J,"续建")</f>
        <v>0</v>
      </c>
      <c r="AQ7" s="28" t="e">
        <f>AP7/AM7</f>
        <v>#DIV/0!</v>
      </c>
      <c r="AR7" s="26">
        <f>COUNTIFS(具体项目表!I:I,B7,具体项目表!V:V,"是",具体项目表!J:J,"续建")</f>
        <v>0</v>
      </c>
      <c r="AS7" s="28" t="e">
        <f>AR7/(AK7-COUNTIFS(具体项目表!I:I,B7,具体项目表!V:V,"无需办理",具体项目表!J:J,"续建"))</f>
        <v>#DIV/0!</v>
      </c>
      <c r="AT7" s="30">
        <f>COUNTIFS(具体项目表!I:I,B7,具体项目表!AA:AA,"是",具体项目表!J:J,"续建")</f>
        <v>0</v>
      </c>
      <c r="AU7" s="28" t="e">
        <f>AT7/(AK7-COUNTIFS(具体项目表!I:I,B7,具体项目表!AA:AA,"无需办理",具体项目表!J:J,"续建"))</f>
        <v>#DIV/0!</v>
      </c>
      <c r="AV7" s="26">
        <f>COUNTIFS(具体项目表!I:I,B7,具体项目表!AE:AE,"是",具体项目表!J:J,"续建")</f>
        <v>0</v>
      </c>
      <c r="AW7" s="28" t="e">
        <f>AV7/(AK7-COUNTIFS(具体项目表!I:I,B7,具体项目表!AE:AE,"无需办理",具体项目表!J:J,"续建"))</f>
        <v>#DIV/0!</v>
      </c>
      <c r="AX7" s="30">
        <f>COUNTIFS(具体项目表!I:I,B7,具体项目表!AK:AK,"是",具体项目表!J:J,"续建")</f>
        <v>0</v>
      </c>
      <c r="AY7" s="28" t="e">
        <f>AX7/(AK7-COUNTIFS(具体项目表!I:I,B7,具体项目表!AK:AK,"无需办理",具体项目表!J:J,"续建"))</f>
        <v>#DIV/0!</v>
      </c>
      <c r="AZ7" s="30">
        <f>COUNTIFS(具体项目表!I:I,B7,具体项目表!AO:AO,"是",具体项目表!J:J,"续建")</f>
        <v>0</v>
      </c>
      <c r="BA7" s="28" t="e">
        <f>AZ7/(AK7-COUNTIFS(具体项目表!I:I,B7,具体项目表!AO:AO,"无需办理",具体项目表!J:J,"续建"))</f>
        <v>#DIV/0!</v>
      </c>
      <c r="BB7" s="26">
        <f>COUNTIFS(具体项目表!I:I,B7,具体项目表!AS:AS,"是",具体项目表!J:J,"续建")</f>
        <v>0</v>
      </c>
      <c r="BC7" s="28" t="e">
        <f>BB7/(AK7-COUNTIFS(具体项目表!I:I,B7,具体项目表!AS:AS,"无需办理",具体项目表!J:J,"续建"))</f>
        <v>#DIV/0!</v>
      </c>
      <c r="BD7" s="26">
        <f>COUNTIFS(具体项目表!I:I,B7,具体项目表!AV:AV,"是",具体项目表!J:J,"续建")</f>
        <v>0</v>
      </c>
      <c r="BE7" s="28" t="e">
        <f>BD7/(AK7-COUNTIFS(具体项目表!I:I,B7,具体项目表!AV:AV,"无需办理",具体项目表!J:J,"续建"))</f>
        <v>#DIV/0!</v>
      </c>
      <c r="BF7" s="26">
        <f>COUNTIFS(具体项目表!I:I,B7,具体项目表!BA:BA,"是",具体项目表!J:J,"续建")</f>
        <v>0</v>
      </c>
      <c r="BG7" s="28" t="e">
        <f>BF7/(AK7-COUNTIFS(具体项目表!I:I,B7,具体项目表!BA:BA,"无需办理",具体项目表!J:J,"续建"))</f>
        <v>#DIV/0!</v>
      </c>
      <c r="BH7" s="26">
        <f>COUNTIFS(具体项目表!I:I,B7,具体项目表!BE:BE,"是",具体项目表!J:J,"续建")</f>
        <v>0</v>
      </c>
      <c r="BI7" s="28" t="e">
        <f>BH7/(AK7-COUNTIFS(具体项目表!I:I,B7,具体项目表!BE:BE,"无需办理",具体项目表!J:J,"续建"))</f>
        <v>#DIV/0!</v>
      </c>
      <c r="BJ7" s="26">
        <f>COUNTIFS(具体项目表!I:I,B7,具体项目表!BI:BI,"是",具体项目表!J:J,"续建")</f>
        <v>0</v>
      </c>
      <c r="BK7" s="28" t="e">
        <f>BJ7/(AK7-COUNTIFS(具体项目表!I:I,B7,具体项目表!BI:BI,"无需办理",具体项目表!J:J,"续建"))</f>
        <v>#DIV/0!</v>
      </c>
      <c r="BL7" s="26">
        <f>COUNTIFS(具体项目表!I:I,B7,具体项目表!BN:BN,"是",具体项目表!J:J,"续建")</f>
        <v>0</v>
      </c>
      <c r="BM7" s="28" t="e">
        <f>BL7/(AK7-COUNTIFS(具体项目表!I:I,B7,具体项目表!BN:BN,"无需办理",具体项目表!J:J,"续建"))</f>
        <v>#DIV/0!</v>
      </c>
      <c r="BN7" s="26">
        <f>COUNTIFS(具体项目表!I:I,B7,具体项目表!BR:BR,"是",具体项目表!J:J,"续建")</f>
        <v>0</v>
      </c>
      <c r="BO7" s="28" t="e">
        <f>BN7/(AK7-COUNTIFS(具体项目表!I:I,B7,具体项目表!BR:BR,"无需办理",具体项目表!J:J,"续建"))</f>
        <v>#DIV/0!</v>
      </c>
      <c r="BP7" s="26">
        <f>COUNTIFS(具体项目表!CG:CG,"0",具体项目表!I:I,B7,具体项目表!J:J,"续建")</f>
        <v>0</v>
      </c>
      <c r="BQ7" s="28" t="e">
        <f>BP7/AK7</f>
        <v>#DIV/0!</v>
      </c>
      <c r="BR7" s="32" t="s">
        <v>627</v>
      </c>
      <c r="BS7" s="26">
        <f>COUNTIFS(具体项目表!I:I,B7,具体项目表!J:J,"新建")</f>
        <v>0</v>
      </c>
      <c r="BT7" s="27">
        <f>SUMIFS(具体项目表!K:K,具体项目表!I:I,B7,具体项目表!J:J,"新建")</f>
        <v>0</v>
      </c>
      <c r="BU7" s="27">
        <f>SUMIFS(具体项目表!L:L,具体项目表!I:I,B7,具体项目表!J:J,"新建")</f>
        <v>0</v>
      </c>
      <c r="BV7" s="26">
        <f>COUNTIFS(具体项目表!I:I,B7,具体项目表!J:J,"新建",具体项目表!M:M,"是")</f>
        <v>0</v>
      </c>
      <c r="BW7" s="28" t="e">
        <f>BV7/BS7</f>
        <v>#DIV/0!</v>
      </c>
      <c r="BX7" s="27">
        <f>SUMIFS(具体项目表!O:O,具体项目表!I:I,B7,具体项目表!J:J,"新建")</f>
        <v>0</v>
      </c>
      <c r="BY7" s="28" t="e">
        <f>BX7/BU7</f>
        <v>#DIV/0!</v>
      </c>
      <c r="BZ7" s="26">
        <f>COUNTIFS(具体项目表!I:I,B7,具体项目表!V:V,"是",具体项目表!J:J,"新建")</f>
        <v>0</v>
      </c>
      <c r="CA7" s="28" t="e">
        <f>BZ7/(BS7-COUNTIFS(具体项目表!I:I,B7,具体项目表!V:V,"无需办理",具体项目表!J:J,"新建"))</f>
        <v>#DIV/0!</v>
      </c>
      <c r="CB7" s="30">
        <f>COUNTIFS(具体项目表!I:I,B7,具体项目表!AA:AA,"是",具体项目表!J:J,"新建")</f>
        <v>0</v>
      </c>
      <c r="CC7" s="28" t="e">
        <f>CB7/(BS7-COUNTIFS(具体项目表!I:I,B7,具体项目表!AA:AA,"无需办理",具体项目表!J:J,"新建"))</f>
        <v>#DIV/0!</v>
      </c>
      <c r="CD7" s="26">
        <f>COUNTIFS(具体项目表!I:I,B7,具体项目表!AE:AE,"是",具体项目表!J:J,"新建")</f>
        <v>0</v>
      </c>
      <c r="CE7" s="28" t="e">
        <f>CD7/(BS7-COUNTIFS(具体项目表!I:I,B7,具体项目表!AE:AE,"无需办理",具体项目表!J:J,"新建"))</f>
        <v>#DIV/0!</v>
      </c>
      <c r="CF7" s="30">
        <f>COUNTIFS(具体项目表!I:I,B7,具体项目表!AK:AK,"是",具体项目表!J:J,"新建")</f>
        <v>0</v>
      </c>
      <c r="CG7" s="28" t="e">
        <f>CF7/(BS7-COUNTIFS(具体项目表!I:I,B7,具体项目表!AK:AK,"无需办理",具体项目表!J:J,"新建"))</f>
        <v>#DIV/0!</v>
      </c>
      <c r="CH7" s="30">
        <f>COUNTIFS(具体项目表!I:I,B7,具体项目表!AO:AO,"是",具体项目表!J:J,"新建")</f>
        <v>0</v>
      </c>
      <c r="CI7" s="28" t="e">
        <f>CH7/(BS7-COUNTIFS(具体项目表!I:I,B7,具体项目表!AO:AO,"无需办理",具体项目表!J:J,"新建"))</f>
        <v>#DIV/0!</v>
      </c>
      <c r="CJ7" s="26">
        <f>COUNTIFS(具体项目表!I:I,B7,具体项目表!AS:AS,"是",具体项目表!J:J,"新建")</f>
        <v>0</v>
      </c>
      <c r="CK7" s="28" t="e">
        <f>CJ7/(BS7-COUNTIFS(具体项目表!I:I,B7,具体项目表!AS:AS,"无需办理",具体项目表!J:J,"新建"))</f>
        <v>#DIV/0!</v>
      </c>
      <c r="CL7" s="26">
        <f>COUNTIFS(具体项目表!I:I,B7,具体项目表!AV:AV,"是",具体项目表!J:J,"新建")</f>
        <v>0</v>
      </c>
      <c r="CM7" s="28" t="e">
        <f>CL7/(BS7-COUNTIFS(具体项目表!I:I,B7,具体项目表!AV:AV,"无需办理",具体项目表!J:J,"新建"))</f>
        <v>#DIV/0!</v>
      </c>
      <c r="CN7" s="26">
        <f>COUNTIFS(具体项目表!I:I,B7,具体项目表!BA:BA,"是",具体项目表!J:J,"新建")</f>
        <v>0</v>
      </c>
      <c r="CO7" s="33" t="e">
        <f>CN7/(BS7-COUNTIFS(具体项目表!I:I,B7,具体项目表!BA:BA,"无需办理",具体项目表!J:J,"新建"))</f>
        <v>#DIV/0!</v>
      </c>
      <c r="CP7" s="26">
        <f>COUNTIFS(具体项目表!I:I,B7,具体项目表!BE:BE,"是",具体项目表!J:J,"新建")</f>
        <v>0</v>
      </c>
      <c r="CQ7" s="33" t="e">
        <f>CP7/(BS7-COUNTIFS(具体项目表!I:I,B7,具体项目表!BE:BE,"无需办理",具体项目表!J:J,"新建"))</f>
        <v>#DIV/0!</v>
      </c>
      <c r="CR7" s="26">
        <f>COUNTIFS(具体项目表!I:I,B7,具体项目表!BI:BI,"是",具体项目表!J:J,"新建")</f>
        <v>0</v>
      </c>
      <c r="CS7" s="28" t="e">
        <f>CR7/(BS7-COUNTIFS(具体项目表!I:I,B7,具体项目表!BI:BI,"无需办理",具体项目表!J:J,"新建"))</f>
        <v>#DIV/0!</v>
      </c>
      <c r="CT7" s="26">
        <f>COUNTIFS(具体项目表!I:I,B7,具体项目表!BN:BN,"是",具体项目表!J:J,"新建")</f>
        <v>0</v>
      </c>
      <c r="CU7" s="28" t="e">
        <f>CT7/(BS7-COUNTIFS(具体项目表!I:I,B7,具体项目表!BN:BN,"无需办理",具体项目表!J:J,"新建"))</f>
        <v>#DIV/0!</v>
      </c>
      <c r="CV7" s="26">
        <f>COUNTIFS(具体项目表!I:I,B7,具体项目表!BR:BR,"是",具体项目表!J:J,"新建")</f>
        <v>0</v>
      </c>
      <c r="CW7" s="28" t="e">
        <f>CV7/(BS7-COUNTIFS(具体项目表!I:I,B7,具体项目表!BR:BR,"无需办理",具体项目表!J:J,"新建"))</f>
        <v>#DIV/0!</v>
      </c>
      <c r="CX7" s="26">
        <f>COUNTIFS(具体项目表!CG:CG,"0",具体项目表!I:I,B7,具体项目表!J:J,"新建")</f>
        <v>0</v>
      </c>
      <c r="CY7" s="28" t="e">
        <f>CX7/BS7</f>
        <v>#DIV/0!</v>
      </c>
      <c r="CZ7" s="49">
        <f>CX7-BS7</f>
        <v>0</v>
      </c>
      <c r="DA7" s="4">
        <f>BZ7+CB7+CD7+CF7+CH7+CL7+CN7+CP7+CR7+CT7+CV7</f>
        <v>0</v>
      </c>
      <c r="DC7" s="4">
        <f>DA7+DD7</f>
        <v>0</v>
      </c>
      <c r="DD7" s="4">
        <f>COUNTIFS(具体项目表!I:I,B7,具体项目表!V:V,"否",具体项目表!J:J,"新建")+COUNTIFS(具体项目表!I:I,B7,具体项目表!AA:AA,"否",具体项目表!J:J,"新建")+COUNTIFS(具体项目表!I:I,B7,具体项目表!AE:AE,"否",具体项目表!J:J,"新建")+COUNTIFS(具体项目表!I:I,B7,具体项目表!AK:AK,"否",具体项目表!J:J,"新建")+COUNTIFS(具体项目表!I:I,B7,具体项目表!AO:AO,"否",具体项目表!J:J,"新建")+COUNTIFS(具体项目表!I:I,B7,具体项目表!AV:AV,"否",具体项目表!J:J,"新建")+COUNTIFS(具体项目表!I:I,B7,具体项目表!BA:BA,"否",具体项目表!J:J,"新建")+COUNTIFS(具体项目表!I:I,B7,具体项目表!BE:BE,"否",具体项目表!J:J,"新建")+COUNTIFS(具体项目表!I:I,B7,具体项目表!BI:BI,"否",具体项目表!J:J,"新建")+COUNTIFS(具体项目表!I:I,B7,具体项目表!BN:BN,"否",具体项目表!J:J,"新建")+COUNTIFS(具体项目表!I:I,B7,具体项目表!BR:BR,"否",具体项目表!J:J,"新建")</f>
        <v>0</v>
      </c>
      <c r="DE7" s="50" t="e">
        <f>DA7/DC7</f>
        <v>#DIV/0!</v>
      </c>
    </row>
    <row r="8" s="4" customFormat="1" ht="40" customHeight="1" spans="1:109">
      <c r="A8" s="25" t="s">
        <v>628</v>
      </c>
      <c r="B8" s="25" t="s">
        <v>628</v>
      </c>
      <c r="C8" s="26">
        <f>AK8+BS8</f>
        <v>0</v>
      </c>
      <c r="D8" s="27">
        <f>AL8+BT8</f>
        <v>0</v>
      </c>
      <c r="E8" s="27">
        <f>AM8+BU8</f>
        <v>0</v>
      </c>
      <c r="F8" s="26">
        <f>AN8+BV8</f>
        <v>0</v>
      </c>
      <c r="G8" s="28" t="e">
        <f>F8/C8</f>
        <v>#DIV/0!</v>
      </c>
      <c r="H8" s="27">
        <f>AP8+BX8</f>
        <v>0</v>
      </c>
      <c r="I8" s="28" t="e">
        <f>H8/E8</f>
        <v>#DIV/0!</v>
      </c>
      <c r="J8" s="26">
        <f>AR8+BZ8</f>
        <v>0</v>
      </c>
      <c r="K8" s="28" t="e">
        <f>J8/(C8-COUNTIFS(具体项目表!I:I,B8,具体项目表!V:V,"无需办理"))</f>
        <v>#DIV/0!</v>
      </c>
      <c r="L8" s="30">
        <f>AT8+CB8</f>
        <v>0</v>
      </c>
      <c r="M8" s="28" t="e">
        <f>L8/(C8-COUNTIFS(具体项目表!I:I,B8,具体项目表!AA:AA,"无需办理"))</f>
        <v>#DIV/0!</v>
      </c>
      <c r="N8" s="26">
        <f>AV8+CD8</f>
        <v>0</v>
      </c>
      <c r="O8" s="28" t="e">
        <f>N8/(C8-COUNTIFS(具体项目表!I:I,B8,具体项目表!AE:AE,"无需办理"))</f>
        <v>#DIV/0!</v>
      </c>
      <c r="P8" s="30">
        <f>AX8+CF8</f>
        <v>0</v>
      </c>
      <c r="Q8" s="28" t="e">
        <f>P8/(C8-COUNTIFS(具体项目表!I:I,B8,具体项目表!AK:AK,"无需办理"))</f>
        <v>#DIV/0!</v>
      </c>
      <c r="R8" s="30">
        <f>AZ8+CH8</f>
        <v>0</v>
      </c>
      <c r="S8" s="28" t="e">
        <f>R8/(C8-COUNTIFS(具体项目表!I:I,B8,具体项目表!AO:AO,"无需办理"))</f>
        <v>#DIV/0!</v>
      </c>
      <c r="T8" s="26">
        <f>BB8+CJ8</f>
        <v>0</v>
      </c>
      <c r="U8" s="28" t="e">
        <f>T8/(C8-COUNTIFS(具体项目表!I:I,B8,具体项目表!AS:AS,"无需办理"))</f>
        <v>#DIV/0!</v>
      </c>
      <c r="V8" s="26">
        <f>BD8+CL8</f>
        <v>0</v>
      </c>
      <c r="W8" s="28" t="e">
        <f>V8/(C8-COUNTIFS(具体项目表!I:I,B8,具体项目表!AV:AV,"无需办理"))</f>
        <v>#DIV/0!</v>
      </c>
      <c r="X8" s="26">
        <f>BF8+CN8</f>
        <v>0</v>
      </c>
      <c r="Y8" s="28" t="e">
        <f>X8/(C8-COUNTIFS(具体项目表!I:I,B8,具体项目表!BA:BA,"无需办理"))</f>
        <v>#DIV/0!</v>
      </c>
      <c r="Z8" s="26">
        <f>BH8+CP8</f>
        <v>0</v>
      </c>
      <c r="AA8" s="28" t="e">
        <f>Z8/(C8-COUNTIFS(具体项目表!I:I,B8,具体项目表!BE:BE,"无需办理"))</f>
        <v>#DIV/0!</v>
      </c>
      <c r="AB8" s="26">
        <f>BJ8+CR8</f>
        <v>0</v>
      </c>
      <c r="AC8" s="28" t="e">
        <f>AB8/(C8-COUNTIFS(具体项目表!I:I,B8,具体项目表!BI:BI,"无需办理"))</f>
        <v>#DIV/0!</v>
      </c>
      <c r="AD8" s="26">
        <f>BL8+CT8</f>
        <v>0</v>
      </c>
      <c r="AE8" s="28" t="e">
        <f>AD8/(C8-COUNTIFS(具体项目表!I:I,B8,具体项目表!BN:BN,"无需办理"))</f>
        <v>#DIV/0!</v>
      </c>
      <c r="AF8" s="26">
        <f>BN8+CV8</f>
        <v>0</v>
      </c>
      <c r="AG8" s="28" t="e">
        <f>AF8/(C8-COUNTIFS(具体项目表!I:I,B8,具体项目表!BR:BR,"无需办理"))</f>
        <v>#DIV/0!</v>
      </c>
      <c r="AH8" s="31">
        <f>BP8+CX8</f>
        <v>0</v>
      </c>
      <c r="AI8" s="28" t="e">
        <f>AH8/C8</f>
        <v>#DIV/0!</v>
      </c>
      <c r="AJ8" s="24" t="s">
        <v>628</v>
      </c>
      <c r="AK8" s="26">
        <f>COUNTIFS(具体项目表!I:I,B8,具体项目表!J:J,"续建")</f>
        <v>0</v>
      </c>
      <c r="AL8" s="27">
        <f>SUMIFS(具体项目表!K:K,具体项目表!I:I,B8,具体项目表!J:J,"续建")</f>
        <v>0</v>
      </c>
      <c r="AM8" s="27">
        <f>SUMIFS(具体项目表!L:L,具体项目表!I:I,B8,具体项目表!J:J,"续建")</f>
        <v>0</v>
      </c>
      <c r="AN8" s="26">
        <f>COUNTIFS(具体项目表!I:I,B8,具体项目表!J:J,"续建",具体项目表!M:M,"是")</f>
        <v>0</v>
      </c>
      <c r="AO8" s="28" t="e">
        <f>AN8/AK8</f>
        <v>#DIV/0!</v>
      </c>
      <c r="AP8" s="27">
        <f>SUMIFS(具体项目表!O:O,具体项目表!I:I,B8,具体项目表!J:J,"续建")</f>
        <v>0</v>
      </c>
      <c r="AQ8" s="28" t="e">
        <f>AP8/AM8</f>
        <v>#DIV/0!</v>
      </c>
      <c r="AR8" s="26">
        <f>COUNTIFS(具体项目表!I:I,B8,具体项目表!V:V,"是",具体项目表!J:J,"续建")</f>
        <v>0</v>
      </c>
      <c r="AS8" s="28" t="e">
        <f>AR8/(AK8-COUNTIFS(具体项目表!I:I,B8,具体项目表!V:V,"无需办理",具体项目表!J:J,"续建"))</f>
        <v>#DIV/0!</v>
      </c>
      <c r="AT8" s="30">
        <f>COUNTIFS(具体项目表!I:I,B8,具体项目表!AA:AA,"是",具体项目表!J:J,"续建")</f>
        <v>0</v>
      </c>
      <c r="AU8" s="28" t="e">
        <f>AT8/(AK8-COUNTIFS(具体项目表!I:I,B8,具体项目表!AA:AA,"无需办理",具体项目表!J:J,"续建"))</f>
        <v>#DIV/0!</v>
      </c>
      <c r="AV8" s="26">
        <f>COUNTIFS(具体项目表!I:I,B8,具体项目表!AE:AE,"是",具体项目表!J:J,"续建")</f>
        <v>0</v>
      </c>
      <c r="AW8" s="28" t="e">
        <f>AV8/(AK8-COUNTIFS(具体项目表!I:I,B8,具体项目表!AE:AE,"无需办理",具体项目表!J:J,"续建"))</f>
        <v>#DIV/0!</v>
      </c>
      <c r="AX8" s="30">
        <f>COUNTIFS(具体项目表!I:I,B8,具体项目表!AK:AK,"是",具体项目表!J:J,"续建")</f>
        <v>0</v>
      </c>
      <c r="AY8" s="28" t="e">
        <f>AX8/(AK8-COUNTIFS(具体项目表!I:I,B8,具体项目表!AK:AK,"无需办理",具体项目表!J:J,"续建"))</f>
        <v>#DIV/0!</v>
      </c>
      <c r="AZ8" s="30">
        <f>COUNTIFS(具体项目表!I:I,B8,具体项目表!AO:AO,"是",具体项目表!J:J,"续建")</f>
        <v>0</v>
      </c>
      <c r="BA8" s="28" t="e">
        <f>AZ8/(AK8-COUNTIFS(具体项目表!I:I,B8,具体项目表!AO:AO,"无需办理",具体项目表!J:J,"续建"))</f>
        <v>#DIV/0!</v>
      </c>
      <c r="BB8" s="26">
        <f>COUNTIFS(具体项目表!I:I,B8,具体项目表!AS:AS,"是",具体项目表!J:J,"续建")</f>
        <v>0</v>
      </c>
      <c r="BC8" s="28" t="e">
        <f>BB8/(AK8-COUNTIFS(具体项目表!I:I,B8,具体项目表!AS:AS,"无需办理",具体项目表!J:J,"续建"))</f>
        <v>#DIV/0!</v>
      </c>
      <c r="BD8" s="26">
        <f>COUNTIFS(具体项目表!I:I,B8,具体项目表!AV:AV,"是",具体项目表!J:J,"续建")</f>
        <v>0</v>
      </c>
      <c r="BE8" s="28" t="e">
        <f>BD8/(AK8-COUNTIFS(具体项目表!I:I,B8,具体项目表!AV:AV,"无需办理",具体项目表!J:J,"续建"))</f>
        <v>#DIV/0!</v>
      </c>
      <c r="BF8" s="26">
        <f>COUNTIFS(具体项目表!I:I,B8,具体项目表!BA:BA,"是",具体项目表!J:J,"续建")</f>
        <v>0</v>
      </c>
      <c r="BG8" s="28" t="e">
        <f>BF8/(AK8-COUNTIFS(具体项目表!I:I,B8,具体项目表!BA:BA,"无需办理",具体项目表!J:J,"续建"))</f>
        <v>#DIV/0!</v>
      </c>
      <c r="BH8" s="26">
        <f>COUNTIFS(具体项目表!I:I,B8,具体项目表!BE:BE,"是",具体项目表!J:J,"续建")</f>
        <v>0</v>
      </c>
      <c r="BI8" s="28" t="e">
        <f>BH8/(AK8-COUNTIFS(具体项目表!I:I,B8,具体项目表!BE:BE,"无需办理",具体项目表!J:J,"续建"))</f>
        <v>#DIV/0!</v>
      </c>
      <c r="BJ8" s="26">
        <f>COUNTIFS(具体项目表!I:I,B8,具体项目表!BI:BI,"是",具体项目表!J:J,"续建")</f>
        <v>0</v>
      </c>
      <c r="BK8" s="28" t="e">
        <f>BJ8/(AK8-COUNTIFS(具体项目表!I:I,B8,具体项目表!BI:BI,"无需办理",具体项目表!J:J,"续建"))</f>
        <v>#DIV/0!</v>
      </c>
      <c r="BL8" s="26">
        <f>COUNTIFS(具体项目表!I:I,B8,具体项目表!BN:BN,"是",具体项目表!J:J,"续建")</f>
        <v>0</v>
      </c>
      <c r="BM8" s="28" t="e">
        <f>BL8/(AK8-COUNTIFS(具体项目表!I:I,B8,具体项目表!BN:BN,"无需办理",具体项目表!J:J,"续建"))</f>
        <v>#DIV/0!</v>
      </c>
      <c r="BN8" s="26">
        <f>COUNTIFS(具体项目表!I:I,B8,具体项目表!BR:BR,"是",具体项目表!J:J,"续建")</f>
        <v>0</v>
      </c>
      <c r="BO8" s="28" t="e">
        <f>BN8/(AK8-COUNTIFS(具体项目表!I:I,B8,具体项目表!BR:BR,"无需办理",具体项目表!J:J,"续建"))</f>
        <v>#DIV/0!</v>
      </c>
      <c r="BP8" s="26">
        <f>COUNTIFS(具体项目表!CG:CG,"0",具体项目表!I:I,B8,具体项目表!J:J,"续建")</f>
        <v>0</v>
      </c>
      <c r="BQ8" s="28" t="e">
        <f>BP8/AK8</f>
        <v>#DIV/0!</v>
      </c>
      <c r="BR8" s="32" t="s">
        <v>628</v>
      </c>
      <c r="BS8" s="26">
        <f>COUNTIFS(具体项目表!I:I,B8,具体项目表!J:J,"新建")</f>
        <v>0</v>
      </c>
      <c r="BT8" s="27">
        <f>SUMIFS(具体项目表!K:K,具体项目表!I:I,B8,具体项目表!J:J,"新建")</f>
        <v>0</v>
      </c>
      <c r="BU8" s="27">
        <f>SUMIFS(具体项目表!L:L,具体项目表!I:I,B8,具体项目表!J:J,"新建")</f>
        <v>0</v>
      </c>
      <c r="BV8" s="26">
        <f>COUNTIFS(具体项目表!I:I,B8,具体项目表!J:J,"新建",具体项目表!M:M,"是")</f>
        <v>0</v>
      </c>
      <c r="BW8" s="28" t="e">
        <f>BV8/BS8</f>
        <v>#DIV/0!</v>
      </c>
      <c r="BX8" s="27">
        <f>SUMIFS(具体项目表!O:O,具体项目表!I:I,B8,具体项目表!J:J,"新建")</f>
        <v>0</v>
      </c>
      <c r="BY8" s="28" t="e">
        <f>BX8/BU8</f>
        <v>#DIV/0!</v>
      </c>
      <c r="BZ8" s="26">
        <f>COUNTIFS(具体项目表!I:I,B8,具体项目表!V:V,"是",具体项目表!J:J,"新建")</f>
        <v>0</v>
      </c>
      <c r="CA8" s="28" t="e">
        <f>BZ8/(BS8-COUNTIFS(具体项目表!I:I,B8,具体项目表!V:V,"无需办理",具体项目表!J:J,"新建"))</f>
        <v>#DIV/0!</v>
      </c>
      <c r="CB8" s="30">
        <f>COUNTIFS(具体项目表!I:I,B8,具体项目表!AA:AA,"是",具体项目表!J:J,"新建")</f>
        <v>0</v>
      </c>
      <c r="CC8" s="28" t="e">
        <f>CB8/(BS8-COUNTIFS(具体项目表!I:I,B8,具体项目表!AA:AA,"无需办理",具体项目表!J:J,"新建"))</f>
        <v>#DIV/0!</v>
      </c>
      <c r="CD8" s="26">
        <f>COUNTIFS(具体项目表!I:I,B8,具体项目表!AE:AE,"是",具体项目表!J:J,"新建")</f>
        <v>0</v>
      </c>
      <c r="CE8" s="28" t="e">
        <f>CD8/(BS8-COUNTIFS(具体项目表!I:I,B8,具体项目表!AE:AE,"无需办理",具体项目表!J:J,"新建"))</f>
        <v>#DIV/0!</v>
      </c>
      <c r="CF8" s="30">
        <f>COUNTIFS(具体项目表!I:I,B8,具体项目表!AK:AK,"是",具体项目表!J:J,"新建")</f>
        <v>0</v>
      </c>
      <c r="CG8" s="28" t="e">
        <f>CF8/(BS8-COUNTIFS(具体项目表!I:I,B8,具体项目表!AK:AK,"无需办理",具体项目表!J:J,"新建"))</f>
        <v>#DIV/0!</v>
      </c>
      <c r="CH8" s="30">
        <f>COUNTIFS(具体项目表!I:I,B8,具体项目表!AO:AO,"是",具体项目表!J:J,"新建")</f>
        <v>0</v>
      </c>
      <c r="CI8" s="28" t="e">
        <f>CH8/(BS8-COUNTIFS(具体项目表!I:I,B8,具体项目表!AO:AO,"无需办理",具体项目表!J:J,"新建"))</f>
        <v>#DIV/0!</v>
      </c>
      <c r="CJ8" s="26">
        <f>COUNTIFS(具体项目表!I:I,B8,具体项目表!AS:AS,"是",具体项目表!J:J,"新建")</f>
        <v>0</v>
      </c>
      <c r="CK8" s="28" t="e">
        <f>CJ8/(BS8-COUNTIFS(具体项目表!I:I,B8,具体项目表!AS:AS,"无需办理",具体项目表!J:J,"新建"))</f>
        <v>#DIV/0!</v>
      </c>
      <c r="CL8" s="26">
        <f>COUNTIFS(具体项目表!I:I,B8,具体项目表!AV:AV,"是",具体项目表!J:J,"新建")</f>
        <v>0</v>
      </c>
      <c r="CM8" s="28" t="e">
        <f>CL8/(BS8-COUNTIFS(具体项目表!I:I,B8,具体项目表!AV:AV,"无需办理",具体项目表!J:J,"新建"))</f>
        <v>#DIV/0!</v>
      </c>
      <c r="CN8" s="26">
        <f>COUNTIFS(具体项目表!I:I,B8,具体项目表!BA:BA,"是",具体项目表!J:J,"新建")</f>
        <v>0</v>
      </c>
      <c r="CO8" s="33" t="e">
        <f>CN8/(BS8-COUNTIFS(具体项目表!I:I,B8,具体项目表!BA:BA,"无需办理",具体项目表!J:J,"新建"))</f>
        <v>#DIV/0!</v>
      </c>
      <c r="CP8" s="26">
        <f>COUNTIFS(具体项目表!I:I,B8,具体项目表!BE:BE,"是",具体项目表!J:J,"新建")</f>
        <v>0</v>
      </c>
      <c r="CQ8" s="33" t="e">
        <f>CP8/(BS8-COUNTIFS(具体项目表!I:I,B8,具体项目表!BE:BE,"无需办理",具体项目表!J:J,"新建"))</f>
        <v>#DIV/0!</v>
      </c>
      <c r="CR8" s="26">
        <f>COUNTIFS(具体项目表!I:I,B8,具体项目表!BI:BI,"是",具体项目表!J:J,"新建")</f>
        <v>0</v>
      </c>
      <c r="CS8" s="28" t="e">
        <f>CR8/(BS8-COUNTIFS(具体项目表!I:I,B8,具体项目表!BI:BI,"无需办理",具体项目表!J:J,"新建"))</f>
        <v>#DIV/0!</v>
      </c>
      <c r="CT8" s="26">
        <f>COUNTIFS(具体项目表!I:I,B8,具体项目表!BN:BN,"是",具体项目表!J:J,"新建")</f>
        <v>0</v>
      </c>
      <c r="CU8" s="28" t="e">
        <f>CT8/(BS8-COUNTIFS(具体项目表!I:I,B8,具体项目表!BN:BN,"无需办理",具体项目表!J:J,"新建"))</f>
        <v>#DIV/0!</v>
      </c>
      <c r="CV8" s="26">
        <f>COUNTIFS(具体项目表!I:I,B8,具体项目表!BR:BR,"是",具体项目表!J:J,"新建")</f>
        <v>0</v>
      </c>
      <c r="CW8" s="28" t="e">
        <f>CV8/(BS8-COUNTIFS(具体项目表!I:I,B8,具体项目表!BR:BR,"无需办理",具体项目表!J:J,"新建"))</f>
        <v>#DIV/0!</v>
      </c>
      <c r="CX8" s="26">
        <f>COUNTIFS(具体项目表!CG:CG,"0",具体项目表!I:I,B8,具体项目表!J:J,"新建")</f>
        <v>0</v>
      </c>
      <c r="CY8" s="28" t="e">
        <f>CX8/BS8</f>
        <v>#DIV/0!</v>
      </c>
      <c r="CZ8" s="49">
        <f>CX8-BS8</f>
        <v>0</v>
      </c>
      <c r="DA8" s="4">
        <f>BZ8+CB8+CD8+CF8+CH8+CL8+CN8+CP8+CR8+CT8+CV8</f>
        <v>0</v>
      </c>
      <c r="DC8" s="4">
        <f>DA8+DD8</f>
        <v>0</v>
      </c>
      <c r="DD8" s="4">
        <f>COUNTIFS(具体项目表!I:I,B8,具体项目表!V:V,"否",具体项目表!J:J,"新建")+COUNTIFS(具体项目表!I:I,B8,具体项目表!AA:AA,"否",具体项目表!J:J,"新建")+COUNTIFS(具体项目表!I:I,B8,具体项目表!AE:AE,"否",具体项目表!J:J,"新建")+COUNTIFS(具体项目表!I:I,B8,具体项目表!AK:AK,"否",具体项目表!J:J,"新建")+COUNTIFS(具体项目表!I:I,B8,具体项目表!AO:AO,"否",具体项目表!J:J,"新建")+COUNTIFS(具体项目表!I:I,B8,具体项目表!AV:AV,"否",具体项目表!J:J,"新建")+COUNTIFS(具体项目表!I:I,B8,具体项目表!BA:BA,"否",具体项目表!J:J,"新建")+COUNTIFS(具体项目表!I:I,B8,具体项目表!BE:BE,"否",具体项目表!J:J,"新建")+COUNTIFS(具体项目表!I:I,B8,具体项目表!BI:BI,"否",具体项目表!J:J,"新建")+COUNTIFS(具体项目表!I:I,B8,具体项目表!BN:BN,"否",具体项目表!J:J,"新建")+COUNTIFS(具体项目表!I:I,B8,具体项目表!BR:BR,"否",具体项目表!J:J,"新建")</f>
        <v>0</v>
      </c>
      <c r="DE8" s="50" t="e">
        <f>DA8/DC8</f>
        <v>#DIV/0!</v>
      </c>
    </row>
    <row r="9" s="4" customFormat="1" ht="40" customHeight="1" spans="1:109">
      <c r="A9" s="25" t="s">
        <v>629</v>
      </c>
      <c r="B9" s="25" t="s">
        <v>629</v>
      </c>
      <c r="C9" s="26">
        <f>AK9+BS9</f>
        <v>0</v>
      </c>
      <c r="D9" s="27">
        <f>AL9+BT9</f>
        <v>0</v>
      </c>
      <c r="E9" s="27">
        <f>AM9+BU9</f>
        <v>0</v>
      </c>
      <c r="F9" s="26">
        <f>AN9+BV9</f>
        <v>0</v>
      </c>
      <c r="G9" s="28" t="e">
        <f>F9/C9</f>
        <v>#DIV/0!</v>
      </c>
      <c r="H9" s="27">
        <f>AP9+BX9</f>
        <v>0</v>
      </c>
      <c r="I9" s="28" t="e">
        <f>H9/E9</f>
        <v>#DIV/0!</v>
      </c>
      <c r="J9" s="26">
        <f>AR9+BZ9</f>
        <v>0</v>
      </c>
      <c r="K9" s="28" t="e">
        <f>J9/(C9-COUNTIFS(具体项目表!I:I,B9,具体项目表!V:V,"无需办理"))</f>
        <v>#DIV/0!</v>
      </c>
      <c r="L9" s="30">
        <f>AT9+CB9</f>
        <v>0</v>
      </c>
      <c r="M9" s="28" t="e">
        <f>L9/(C9-COUNTIFS(具体项目表!I:I,B9,具体项目表!AA:AA,"无需办理"))</f>
        <v>#DIV/0!</v>
      </c>
      <c r="N9" s="26">
        <f>AV9+CD9</f>
        <v>0</v>
      </c>
      <c r="O9" s="28" t="e">
        <f>N9/(C9-COUNTIFS(具体项目表!I:I,B9,具体项目表!AE:AE,"无需办理"))</f>
        <v>#DIV/0!</v>
      </c>
      <c r="P9" s="30">
        <f>AX9+CF9</f>
        <v>0</v>
      </c>
      <c r="Q9" s="28" t="e">
        <f>P9/(C9-COUNTIFS(具体项目表!I:I,B9,具体项目表!AK:AK,"无需办理"))</f>
        <v>#DIV/0!</v>
      </c>
      <c r="R9" s="30">
        <f>AZ9+CH9</f>
        <v>0</v>
      </c>
      <c r="S9" s="28" t="e">
        <f>R9/(C9-COUNTIFS(具体项目表!I:I,B9,具体项目表!AO:AO,"无需办理"))</f>
        <v>#DIV/0!</v>
      </c>
      <c r="T9" s="26">
        <f>BB9+CJ9</f>
        <v>0</v>
      </c>
      <c r="U9" s="28" t="e">
        <f>T9/(C9-COUNTIFS(具体项目表!I:I,B9,具体项目表!AS:AS,"无需办理"))</f>
        <v>#DIV/0!</v>
      </c>
      <c r="V9" s="26">
        <f>BD9+CL9</f>
        <v>0</v>
      </c>
      <c r="W9" s="28" t="e">
        <f>V9/(C9-COUNTIFS(具体项目表!I:I,B9,具体项目表!AV:AV,"无需办理"))</f>
        <v>#DIV/0!</v>
      </c>
      <c r="X9" s="26">
        <f>BF9+CN9</f>
        <v>0</v>
      </c>
      <c r="Y9" s="28" t="e">
        <f>X9/(C9-COUNTIFS(具体项目表!I:I,B9,具体项目表!BA:BA,"无需办理"))</f>
        <v>#DIV/0!</v>
      </c>
      <c r="Z9" s="26">
        <f>BH9+CP9</f>
        <v>0</v>
      </c>
      <c r="AA9" s="28" t="e">
        <f>Z9/(C9-COUNTIFS(具体项目表!I:I,B9,具体项目表!BE:BE,"无需办理"))</f>
        <v>#DIV/0!</v>
      </c>
      <c r="AB9" s="26">
        <f>BJ9+CR9</f>
        <v>0</v>
      </c>
      <c r="AC9" s="28" t="e">
        <f>AB9/(C9-COUNTIFS(具体项目表!I:I,B9,具体项目表!BI:BI,"无需办理"))</f>
        <v>#DIV/0!</v>
      </c>
      <c r="AD9" s="26">
        <f>BL9+CT9</f>
        <v>0</v>
      </c>
      <c r="AE9" s="28" t="e">
        <f>AD9/(C9-COUNTIFS(具体项目表!I:I,B9,具体项目表!BN:BN,"无需办理"))</f>
        <v>#DIV/0!</v>
      </c>
      <c r="AF9" s="26">
        <f>BN9+CV9</f>
        <v>0</v>
      </c>
      <c r="AG9" s="28" t="e">
        <f>AF9/(C9-COUNTIFS(具体项目表!I:I,B9,具体项目表!BR:BR,"无需办理"))</f>
        <v>#DIV/0!</v>
      </c>
      <c r="AH9" s="31">
        <f>BP9+CX9</f>
        <v>0</v>
      </c>
      <c r="AI9" s="28" t="e">
        <f>AH9/C9</f>
        <v>#DIV/0!</v>
      </c>
      <c r="AJ9" s="24" t="s">
        <v>629</v>
      </c>
      <c r="AK9" s="26">
        <f>COUNTIFS(具体项目表!I:I,B9,具体项目表!J:J,"续建")</f>
        <v>0</v>
      </c>
      <c r="AL9" s="27">
        <f>SUMIFS(具体项目表!K:K,具体项目表!I:I,B9,具体项目表!J:J,"续建")</f>
        <v>0</v>
      </c>
      <c r="AM9" s="27">
        <f>SUMIFS(具体项目表!L:L,具体项目表!I:I,B9,具体项目表!J:J,"续建")</f>
        <v>0</v>
      </c>
      <c r="AN9" s="26">
        <f>COUNTIFS(具体项目表!I:I,B9,具体项目表!J:J,"续建",具体项目表!M:M,"是")</f>
        <v>0</v>
      </c>
      <c r="AO9" s="28" t="e">
        <f>AN9/AK9</f>
        <v>#DIV/0!</v>
      </c>
      <c r="AP9" s="27">
        <f>SUMIFS(具体项目表!O:O,具体项目表!I:I,B9,具体项目表!J:J,"续建")</f>
        <v>0</v>
      </c>
      <c r="AQ9" s="28" t="e">
        <f>AP9/AM9</f>
        <v>#DIV/0!</v>
      </c>
      <c r="AR9" s="26">
        <f>COUNTIFS(具体项目表!I:I,B9,具体项目表!V:V,"是",具体项目表!J:J,"续建")</f>
        <v>0</v>
      </c>
      <c r="AS9" s="28" t="e">
        <f>AR9/(AK9-COUNTIFS(具体项目表!I:I,B9,具体项目表!V:V,"无需办理",具体项目表!J:J,"续建"))</f>
        <v>#DIV/0!</v>
      </c>
      <c r="AT9" s="30">
        <f>COUNTIFS(具体项目表!I:I,B9,具体项目表!AA:AA,"是",具体项目表!J:J,"续建")</f>
        <v>0</v>
      </c>
      <c r="AU9" s="28" t="e">
        <f>AT9/(AK9-COUNTIFS(具体项目表!I:I,B9,具体项目表!AA:AA,"无需办理",具体项目表!J:J,"续建"))</f>
        <v>#DIV/0!</v>
      </c>
      <c r="AV9" s="26">
        <f>COUNTIFS(具体项目表!I:I,B9,具体项目表!AE:AE,"是",具体项目表!J:J,"续建")</f>
        <v>0</v>
      </c>
      <c r="AW9" s="28" t="e">
        <f>AV9/(AK9-COUNTIFS(具体项目表!I:I,B9,具体项目表!AE:AE,"无需办理",具体项目表!J:J,"续建"))</f>
        <v>#DIV/0!</v>
      </c>
      <c r="AX9" s="30">
        <f>COUNTIFS(具体项目表!I:I,B9,具体项目表!AK:AK,"是",具体项目表!J:J,"续建")</f>
        <v>0</v>
      </c>
      <c r="AY9" s="28" t="e">
        <f>AX9/(AK9-COUNTIFS(具体项目表!I:I,B9,具体项目表!AK:AK,"无需办理",具体项目表!J:J,"续建"))</f>
        <v>#DIV/0!</v>
      </c>
      <c r="AZ9" s="30">
        <f>COUNTIFS(具体项目表!I:I,B9,具体项目表!AO:AO,"是",具体项目表!J:J,"续建")</f>
        <v>0</v>
      </c>
      <c r="BA9" s="28" t="e">
        <f>AZ9/(AK9-COUNTIFS(具体项目表!I:I,B9,具体项目表!AO:AO,"无需办理",具体项目表!J:J,"续建"))</f>
        <v>#DIV/0!</v>
      </c>
      <c r="BB9" s="26">
        <f>COUNTIFS(具体项目表!I:I,B9,具体项目表!AS:AS,"是",具体项目表!J:J,"续建")</f>
        <v>0</v>
      </c>
      <c r="BC9" s="28" t="e">
        <f>BB9/(AK9-COUNTIFS(具体项目表!I:I,B9,具体项目表!AS:AS,"无需办理",具体项目表!J:J,"续建"))</f>
        <v>#DIV/0!</v>
      </c>
      <c r="BD9" s="26">
        <f>COUNTIFS(具体项目表!I:I,B9,具体项目表!AV:AV,"是",具体项目表!J:J,"续建")</f>
        <v>0</v>
      </c>
      <c r="BE9" s="28" t="e">
        <f>BD9/(AK9-COUNTIFS(具体项目表!I:I,B9,具体项目表!AV:AV,"无需办理",具体项目表!J:J,"续建"))</f>
        <v>#DIV/0!</v>
      </c>
      <c r="BF9" s="26">
        <f>COUNTIFS(具体项目表!I:I,B9,具体项目表!BA:BA,"是",具体项目表!J:J,"续建")</f>
        <v>0</v>
      </c>
      <c r="BG9" s="28" t="e">
        <f>BF9/(AK9-COUNTIFS(具体项目表!I:I,B9,具体项目表!BA:BA,"无需办理",具体项目表!J:J,"续建"))</f>
        <v>#DIV/0!</v>
      </c>
      <c r="BH9" s="26">
        <f>COUNTIFS(具体项目表!I:I,B9,具体项目表!BE:BE,"是",具体项目表!J:J,"续建")</f>
        <v>0</v>
      </c>
      <c r="BI9" s="28" t="e">
        <f>BH9/(AK9-COUNTIFS(具体项目表!I:I,B9,具体项目表!BE:BE,"无需办理",具体项目表!J:J,"续建"))</f>
        <v>#DIV/0!</v>
      </c>
      <c r="BJ9" s="26">
        <f>COUNTIFS(具体项目表!I:I,B9,具体项目表!BI:BI,"是",具体项目表!J:J,"续建")</f>
        <v>0</v>
      </c>
      <c r="BK9" s="28" t="e">
        <f>BJ9/(AK9-COUNTIFS(具体项目表!I:I,B9,具体项目表!BI:BI,"无需办理",具体项目表!J:J,"续建"))</f>
        <v>#DIV/0!</v>
      </c>
      <c r="BL9" s="26">
        <f>COUNTIFS(具体项目表!I:I,B9,具体项目表!BN:BN,"是",具体项目表!J:J,"续建")</f>
        <v>0</v>
      </c>
      <c r="BM9" s="28" t="e">
        <f>BL9/(AK9-COUNTIFS(具体项目表!I:I,B9,具体项目表!BN:BN,"无需办理",具体项目表!J:J,"续建"))</f>
        <v>#DIV/0!</v>
      </c>
      <c r="BN9" s="26">
        <f>COUNTIFS(具体项目表!I:I,B9,具体项目表!BR:BR,"是",具体项目表!J:J,"续建")</f>
        <v>0</v>
      </c>
      <c r="BO9" s="28" t="e">
        <f>BN9/(AK9-COUNTIFS(具体项目表!I:I,B9,具体项目表!BR:BR,"无需办理",具体项目表!J:J,"续建"))</f>
        <v>#DIV/0!</v>
      </c>
      <c r="BP9" s="26">
        <f>COUNTIFS(具体项目表!CG:CG,"0",具体项目表!I:I,B9,具体项目表!J:J,"续建")</f>
        <v>0</v>
      </c>
      <c r="BQ9" s="28" t="e">
        <f>BP9/AK9</f>
        <v>#DIV/0!</v>
      </c>
      <c r="BR9" s="32" t="s">
        <v>629</v>
      </c>
      <c r="BS9" s="26">
        <f>COUNTIFS(具体项目表!I:I,B9,具体项目表!J:J,"新建")</f>
        <v>0</v>
      </c>
      <c r="BT9" s="27">
        <f>SUMIFS(具体项目表!K:K,具体项目表!I:I,B9,具体项目表!J:J,"新建")</f>
        <v>0</v>
      </c>
      <c r="BU9" s="27">
        <f>SUMIFS(具体项目表!L:L,具体项目表!I:I,B9,具体项目表!J:J,"新建")</f>
        <v>0</v>
      </c>
      <c r="BV9" s="26">
        <f>COUNTIFS(具体项目表!I:I,B9,具体项目表!J:J,"新建",具体项目表!M:M,"是")</f>
        <v>0</v>
      </c>
      <c r="BW9" s="28" t="e">
        <f>BV9/BS9</f>
        <v>#DIV/0!</v>
      </c>
      <c r="BX9" s="27">
        <f>SUMIFS(具体项目表!O:O,具体项目表!I:I,B9,具体项目表!J:J,"新建")</f>
        <v>0</v>
      </c>
      <c r="BY9" s="28" t="e">
        <f>BX9/BU9</f>
        <v>#DIV/0!</v>
      </c>
      <c r="BZ9" s="26">
        <f>COUNTIFS(具体项目表!I:I,B9,具体项目表!V:V,"是",具体项目表!J:J,"新建")</f>
        <v>0</v>
      </c>
      <c r="CA9" s="28" t="e">
        <f>BZ9/(BS9-COUNTIFS(具体项目表!I:I,B9,具体项目表!V:V,"无需办理",具体项目表!J:J,"新建"))</f>
        <v>#DIV/0!</v>
      </c>
      <c r="CB9" s="30">
        <f>COUNTIFS(具体项目表!I:I,B9,具体项目表!AA:AA,"是",具体项目表!J:J,"新建")</f>
        <v>0</v>
      </c>
      <c r="CC9" s="28" t="e">
        <f>CB9/(BS9-COUNTIFS(具体项目表!I:I,B9,具体项目表!AA:AA,"无需办理",具体项目表!J:J,"新建"))</f>
        <v>#DIV/0!</v>
      </c>
      <c r="CD9" s="26">
        <f>COUNTIFS(具体项目表!I:I,B9,具体项目表!AE:AE,"是",具体项目表!J:J,"新建")</f>
        <v>0</v>
      </c>
      <c r="CE9" s="28" t="e">
        <f>CD9/(BS9-COUNTIFS(具体项目表!I:I,B9,具体项目表!AE:AE,"无需办理",具体项目表!J:J,"新建"))</f>
        <v>#DIV/0!</v>
      </c>
      <c r="CF9" s="30">
        <f>COUNTIFS(具体项目表!I:I,B9,具体项目表!AK:AK,"是",具体项目表!J:J,"新建")</f>
        <v>0</v>
      </c>
      <c r="CG9" s="28" t="e">
        <f>CF9/(BS9-COUNTIFS(具体项目表!I:I,B9,具体项目表!AK:AK,"无需办理",具体项目表!J:J,"新建"))</f>
        <v>#DIV/0!</v>
      </c>
      <c r="CH9" s="30">
        <f>COUNTIFS(具体项目表!I:I,B9,具体项目表!AO:AO,"是",具体项目表!J:J,"新建")</f>
        <v>0</v>
      </c>
      <c r="CI9" s="28" t="e">
        <f>CH9/(BS9-COUNTIFS(具体项目表!I:I,B9,具体项目表!AO:AO,"无需办理",具体项目表!J:J,"新建"))</f>
        <v>#DIV/0!</v>
      </c>
      <c r="CJ9" s="26">
        <f>COUNTIFS(具体项目表!I:I,B9,具体项目表!AS:AS,"是",具体项目表!J:J,"新建")</f>
        <v>0</v>
      </c>
      <c r="CK9" s="28" t="e">
        <f>CJ9/(BS9-COUNTIFS(具体项目表!I:I,B9,具体项目表!AS:AS,"无需办理",具体项目表!J:J,"新建"))</f>
        <v>#DIV/0!</v>
      </c>
      <c r="CL9" s="26">
        <f>COUNTIFS(具体项目表!I:I,B9,具体项目表!AV:AV,"是",具体项目表!J:J,"新建")</f>
        <v>0</v>
      </c>
      <c r="CM9" s="28" t="e">
        <f>CL9/(BS9-COUNTIFS(具体项目表!I:I,B9,具体项目表!AV:AV,"无需办理",具体项目表!J:J,"新建"))</f>
        <v>#DIV/0!</v>
      </c>
      <c r="CN9" s="26">
        <f>COUNTIFS(具体项目表!I:I,B9,具体项目表!BA:BA,"是",具体项目表!J:J,"新建")</f>
        <v>0</v>
      </c>
      <c r="CO9" s="33" t="e">
        <f>CN9/(BS9-COUNTIFS(具体项目表!I:I,B9,具体项目表!BA:BA,"无需办理",具体项目表!J:J,"新建"))</f>
        <v>#DIV/0!</v>
      </c>
      <c r="CP9" s="26">
        <f>COUNTIFS(具体项目表!I:I,B9,具体项目表!BE:BE,"是",具体项目表!J:J,"新建")</f>
        <v>0</v>
      </c>
      <c r="CQ9" s="33" t="e">
        <f>CP9/(BS9-COUNTIFS(具体项目表!I:I,B9,具体项目表!BE:BE,"无需办理",具体项目表!J:J,"新建"))</f>
        <v>#DIV/0!</v>
      </c>
      <c r="CR9" s="26">
        <f>COUNTIFS(具体项目表!I:I,B9,具体项目表!BI:BI,"是",具体项目表!J:J,"新建")</f>
        <v>0</v>
      </c>
      <c r="CS9" s="28" t="e">
        <f>CR9/(BS9-COUNTIFS(具体项目表!I:I,B9,具体项目表!BI:BI,"无需办理",具体项目表!J:J,"新建"))</f>
        <v>#DIV/0!</v>
      </c>
      <c r="CT9" s="26">
        <f>COUNTIFS(具体项目表!I:I,B9,具体项目表!BN:BN,"是",具体项目表!J:J,"新建")</f>
        <v>0</v>
      </c>
      <c r="CU9" s="28" t="e">
        <f>CT9/(BS9-COUNTIFS(具体项目表!I:I,B9,具体项目表!BN:BN,"无需办理",具体项目表!J:J,"新建"))</f>
        <v>#DIV/0!</v>
      </c>
      <c r="CV9" s="26">
        <f>COUNTIFS(具体项目表!I:I,B9,具体项目表!BR:BR,"是",具体项目表!J:J,"新建")</f>
        <v>0</v>
      </c>
      <c r="CW9" s="28" t="e">
        <f>CV9/(BS9-COUNTIFS(具体项目表!I:I,B9,具体项目表!BR:BR,"无需办理",具体项目表!J:J,"新建"))</f>
        <v>#DIV/0!</v>
      </c>
      <c r="CX9" s="26">
        <f>COUNTIFS(具体项目表!CG:CG,"0",具体项目表!I:I,B9,具体项目表!J:J,"新建")</f>
        <v>0</v>
      </c>
      <c r="CY9" s="28" t="e">
        <f>CX9/BS9</f>
        <v>#DIV/0!</v>
      </c>
      <c r="CZ9" s="49">
        <f>CX9-BS9</f>
        <v>0</v>
      </c>
      <c r="DA9" s="4">
        <f>BZ9+CB9+CD9+CF9+CH9+CL9+CN9+CP9+CR9+CT9+CV9</f>
        <v>0</v>
      </c>
      <c r="DC9" s="4">
        <f>DA9+DD9</f>
        <v>0</v>
      </c>
      <c r="DD9" s="4">
        <f>COUNTIFS(具体项目表!I:I,B9,具体项目表!V:V,"否",具体项目表!J:J,"新建")+COUNTIFS(具体项目表!I:I,B9,具体项目表!AA:AA,"否",具体项目表!J:J,"新建")+COUNTIFS(具体项目表!I:I,B9,具体项目表!AE:AE,"否",具体项目表!J:J,"新建")+COUNTIFS(具体项目表!I:I,B9,具体项目表!AK:AK,"否",具体项目表!J:J,"新建")+COUNTIFS(具体项目表!I:I,B9,具体项目表!AO:AO,"否",具体项目表!J:J,"新建")+COUNTIFS(具体项目表!I:I,B9,具体项目表!AV:AV,"否",具体项目表!J:J,"新建")+COUNTIFS(具体项目表!I:I,B9,具体项目表!BA:BA,"否",具体项目表!J:J,"新建")+COUNTIFS(具体项目表!I:I,B9,具体项目表!BE:BE,"否",具体项目表!J:J,"新建")+COUNTIFS(具体项目表!I:I,B9,具体项目表!BI:BI,"否",具体项目表!J:J,"新建")+COUNTIFS(具体项目表!I:I,B9,具体项目表!BN:BN,"否",具体项目表!J:J,"新建")+COUNTIFS(具体项目表!I:I,B9,具体项目表!BR:BR,"否",具体项目表!J:J,"新建")</f>
        <v>0</v>
      </c>
      <c r="DE9" s="50" t="e">
        <f>DA9/DC9</f>
        <v>#DIV/0!</v>
      </c>
    </row>
    <row r="10" s="4" customFormat="1" ht="40" customHeight="1" spans="1:109">
      <c r="A10" s="25" t="s">
        <v>630</v>
      </c>
      <c r="B10" s="25" t="s">
        <v>630</v>
      </c>
      <c r="C10" s="26">
        <f>AK10+BS10</f>
        <v>0</v>
      </c>
      <c r="D10" s="27">
        <f>AL10+BT10</f>
        <v>0</v>
      </c>
      <c r="E10" s="27">
        <f>AM10+BU10</f>
        <v>0</v>
      </c>
      <c r="F10" s="26">
        <f>AN10+BV10</f>
        <v>0</v>
      </c>
      <c r="G10" s="28" t="e">
        <f>F10/C10</f>
        <v>#DIV/0!</v>
      </c>
      <c r="H10" s="27">
        <f>AP10+BX10</f>
        <v>0</v>
      </c>
      <c r="I10" s="28" t="e">
        <f>H10/E10</f>
        <v>#DIV/0!</v>
      </c>
      <c r="J10" s="26">
        <f>AR10+BZ10</f>
        <v>0</v>
      </c>
      <c r="K10" s="28" t="e">
        <f>J10/(C10-COUNTIFS(具体项目表!I:I,B10,具体项目表!V:V,"无需办理"))</f>
        <v>#DIV/0!</v>
      </c>
      <c r="L10" s="30">
        <f>AT10+CB10</f>
        <v>0</v>
      </c>
      <c r="M10" s="28" t="e">
        <f>L10/(C10-COUNTIFS(具体项目表!I:I,B10,具体项目表!AA:AA,"无需办理"))</f>
        <v>#DIV/0!</v>
      </c>
      <c r="N10" s="26">
        <f>AV10+CD10</f>
        <v>0</v>
      </c>
      <c r="O10" s="28" t="e">
        <f>N10/(C10-COUNTIFS(具体项目表!I:I,B10,具体项目表!AE:AE,"无需办理"))</f>
        <v>#DIV/0!</v>
      </c>
      <c r="P10" s="30">
        <f>AX10+CF10</f>
        <v>0</v>
      </c>
      <c r="Q10" s="28" t="e">
        <f>P10/(C10-COUNTIFS(具体项目表!I:I,B10,具体项目表!AK:AK,"无需办理"))</f>
        <v>#DIV/0!</v>
      </c>
      <c r="R10" s="30">
        <f>AZ10+CH10</f>
        <v>0</v>
      </c>
      <c r="S10" s="28" t="e">
        <f>R10/(C10-COUNTIFS(具体项目表!I:I,B10,具体项目表!AO:AO,"无需办理"))</f>
        <v>#DIV/0!</v>
      </c>
      <c r="T10" s="26">
        <f>BB10+CJ10</f>
        <v>0</v>
      </c>
      <c r="U10" s="28" t="e">
        <f>T10/(C10-COUNTIFS(具体项目表!I:I,B10,具体项目表!AS:AS,"无需办理"))</f>
        <v>#DIV/0!</v>
      </c>
      <c r="V10" s="26">
        <f>BD10+CL10</f>
        <v>0</v>
      </c>
      <c r="W10" s="28" t="e">
        <f>V10/(C10-COUNTIFS(具体项目表!I:I,B10,具体项目表!AV:AV,"无需办理"))</f>
        <v>#DIV/0!</v>
      </c>
      <c r="X10" s="26">
        <f>BF10+CN10</f>
        <v>0</v>
      </c>
      <c r="Y10" s="28" t="e">
        <f>X10/(C10-COUNTIFS(具体项目表!I:I,B10,具体项目表!BA:BA,"无需办理"))</f>
        <v>#DIV/0!</v>
      </c>
      <c r="Z10" s="26">
        <f>BH10+CP10</f>
        <v>0</v>
      </c>
      <c r="AA10" s="28" t="e">
        <f>Z10/(C10-COUNTIFS(具体项目表!I:I,B10,具体项目表!BE:BE,"无需办理"))</f>
        <v>#DIV/0!</v>
      </c>
      <c r="AB10" s="26">
        <f>BJ10+CR10</f>
        <v>0</v>
      </c>
      <c r="AC10" s="28" t="e">
        <f>AB10/(C10-COUNTIFS(具体项目表!I:I,B10,具体项目表!BI:BI,"无需办理"))</f>
        <v>#DIV/0!</v>
      </c>
      <c r="AD10" s="26">
        <f>BL10+CT10</f>
        <v>0</v>
      </c>
      <c r="AE10" s="28" t="e">
        <f>AD10/(C10-COUNTIFS(具体项目表!I:I,B10,具体项目表!BN:BN,"无需办理"))</f>
        <v>#DIV/0!</v>
      </c>
      <c r="AF10" s="26">
        <f>BN10+CV10</f>
        <v>0</v>
      </c>
      <c r="AG10" s="28" t="e">
        <f>AF10/(C10-COUNTIFS(具体项目表!I:I,B10,具体项目表!BR:BR,"无需办理"))</f>
        <v>#DIV/0!</v>
      </c>
      <c r="AH10" s="31">
        <f>BP10+CX10</f>
        <v>0</v>
      </c>
      <c r="AI10" s="28" t="e">
        <f>AH10/C10</f>
        <v>#DIV/0!</v>
      </c>
      <c r="AJ10" s="24" t="s">
        <v>630</v>
      </c>
      <c r="AK10" s="26">
        <f>COUNTIFS(具体项目表!I:I,B10,具体项目表!J:J,"续建")</f>
        <v>0</v>
      </c>
      <c r="AL10" s="27">
        <f>SUMIFS(具体项目表!K:K,具体项目表!I:I,B10,具体项目表!J:J,"续建")</f>
        <v>0</v>
      </c>
      <c r="AM10" s="27">
        <f>SUMIFS(具体项目表!L:L,具体项目表!I:I,B10,具体项目表!J:J,"续建")</f>
        <v>0</v>
      </c>
      <c r="AN10" s="26">
        <f>COUNTIFS(具体项目表!I:I,B10,具体项目表!J:J,"续建",具体项目表!M:M,"是")</f>
        <v>0</v>
      </c>
      <c r="AO10" s="28" t="e">
        <f>AN10/AK10</f>
        <v>#DIV/0!</v>
      </c>
      <c r="AP10" s="27">
        <f>SUMIFS(具体项目表!O:O,具体项目表!I:I,B10,具体项目表!J:J,"续建")</f>
        <v>0</v>
      </c>
      <c r="AQ10" s="28" t="e">
        <f>AP10/AM10</f>
        <v>#DIV/0!</v>
      </c>
      <c r="AR10" s="26">
        <f>COUNTIFS(具体项目表!I:I,B10,具体项目表!V:V,"是",具体项目表!J:J,"续建")</f>
        <v>0</v>
      </c>
      <c r="AS10" s="28" t="e">
        <f>AR10/(AK10-COUNTIFS(具体项目表!I:I,B10,具体项目表!V:V,"无需办理",具体项目表!J:J,"续建"))</f>
        <v>#DIV/0!</v>
      </c>
      <c r="AT10" s="30">
        <f>COUNTIFS(具体项目表!I:I,B10,具体项目表!AA:AA,"是",具体项目表!J:J,"续建")</f>
        <v>0</v>
      </c>
      <c r="AU10" s="28" t="e">
        <f>AT10/(AK10-COUNTIFS(具体项目表!I:I,B10,具体项目表!AA:AA,"无需办理",具体项目表!J:J,"续建"))</f>
        <v>#DIV/0!</v>
      </c>
      <c r="AV10" s="26">
        <f>COUNTIFS(具体项目表!I:I,B10,具体项目表!AE:AE,"是",具体项目表!J:J,"续建")</f>
        <v>0</v>
      </c>
      <c r="AW10" s="28" t="e">
        <f>AV10/(AK10-COUNTIFS(具体项目表!I:I,B10,具体项目表!AE:AE,"无需办理",具体项目表!J:J,"续建"))</f>
        <v>#DIV/0!</v>
      </c>
      <c r="AX10" s="30">
        <f>COUNTIFS(具体项目表!I:I,B10,具体项目表!AK:AK,"是",具体项目表!J:J,"续建")</f>
        <v>0</v>
      </c>
      <c r="AY10" s="28" t="e">
        <f>AX10/(AK10-COUNTIFS(具体项目表!I:I,B10,具体项目表!AK:AK,"无需办理",具体项目表!J:J,"续建"))</f>
        <v>#DIV/0!</v>
      </c>
      <c r="AZ10" s="30">
        <f>COUNTIFS(具体项目表!I:I,B10,具体项目表!AO:AO,"是",具体项目表!J:J,"续建")</f>
        <v>0</v>
      </c>
      <c r="BA10" s="28" t="e">
        <f>AZ10/(AK10-COUNTIFS(具体项目表!I:I,B10,具体项目表!AO:AO,"无需办理",具体项目表!J:J,"续建"))</f>
        <v>#DIV/0!</v>
      </c>
      <c r="BB10" s="26">
        <f>COUNTIFS(具体项目表!I:I,B10,具体项目表!AS:AS,"是",具体项目表!J:J,"续建")</f>
        <v>0</v>
      </c>
      <c r="BC10" s="28" t="e">
        <f>BB10/(AK10-COUNTIFS(具体项目表!I:I,B10,具体项目表!AS:AS,"无需办理",具体项目表!J:J,"续建"))</f>
        <v>#DIV/0!</v>
      </c>
      <c r="BD10" s="26">
        <f>COUNTIFS(具体项目表!I:I,B10,具体项目表!AV:AV,"是",具体项目表!J:J,"续建")</f>
        <v>0</v>
      </c>
      <c r="BE10" s="28" t="e">
        <f>BD10/(AK10-COUNTIFS(具体项目表!I:I,B10,具体项目表!AV:AV,"无需办理",具体项目表!J:J,"续建"))</f>
        <v>#DIV/0!</v>
      </c>
      <c r="BF10" s="26">
        <f>COUNTIFS(具体项目表!I:I,B10,具体项目表!BA:BA,"是",具体项目表!J:J,"续建")</f>
        <v>0</v>
      </c>
      <c r="BG10" s="28" t="e">
        <f>BF10/(AK10-COUNTIFS(具体项目表!I:I,B10,具体项目表!BA:BA,"无需办理",具体项目表!J:J,"续建"))</f>
        <v>#DIV/0!</v>
      </c>
      <c r="BH10" s="26">
        <f>COUNTIFS(具体项目表!I:I,B10,具体项目表!BE:BE,"是",具体项目表!J:J,"续建")</f>
        <v>0</v>
      </c>
      <c r="BI10" s="28" t="e">
        <f>BH10/(AK10-COUNTIFS(具体项目表!I:I,B10,具体项目表!BE:BE,"无需办理",具体项目表!J:J,"续建"))</f>
        <v>#DIV/0!</v>
      </c>
      <c r="BJ10" s="26">
        <f>COUNTIFS(具体项目表!I:I,B10,具体项目表!BI:BI,"是",具体项目表!J:J,"续建")</f>
        <v>0</v>
      </c>
      <c r="BK10" s="28" t="e">
        <f>BJ10/(AK10-COUNTIFS(具体项目表!I:I,B10,具体项目表!BI:BI,"无需办理",具体项目表!J:J,"续建"))</f>
        <v>#DIV/0!</v>
      </c>
      <c r="BL10" s="26">
        <f>COUNTIFS(具体项目表!I:I,B10,具体项目表!BN:BN,"是",具体项目表!J:J,"续建")</f>
        <v>0</v>
      </c>
      <c r="BM10" s="28" t="e">
        <f>BL10/(AK10-COUNTIFS(具体项目表!I:I,B10,具体项目表!BN:BN,"无需办理",具体项目表!J:J,"续建"))</f>
        <v>#DIV/0!</v>
      </c>
      <c r="BN10" s="26">
        <f>COUNTIFS(具体项目表!I:I,B10,具体项目表!BR:BR,"是",具体项目表!J:J,"续建")</f>
        <v>0</v>
      </c>
      <c r="BO10" s="28" t="e">
        <f>BN10/(AK10-COUNTIFS(具体项目表!I:I,B10,具体项目表!BR:BR,"无需办理",具体项目表!J:J,"续建"))</f>
        <v>#DIV/0!</v>
      </c>
      <c r="BP10" s="26">
        <f>COUNTIFS(具体项目表!CG:CG,"0",具体项目表!I:I,B10,具体项目表!J:J,"续建")</f>
        <v>0</v>
      </c>
      <c r="BQ10" s="28" t="e">
        <f>BP10/AK10</f>
        <v>#DIV/0!</v>
      </c>
      <c r="BR10" s="32" t="s">
        <v>630</v>
      </c>
      <c r="BS10" s="26">
        <f>COUNTIFS(具体项目表!I:I,B10,具体项目表!J:J,"新建")</f>
        <v>0</v>
      </c>
      <c r="BT10" s="27">
        <f>SUMIFS(具体项目表!K:K,具体项目表!I:I,B10,具体项目表!J:J,"新建")</f>
        <v>0</v>
      </c>
      <c r="BU10" s="27">
        <f>SUMIFS(具体项目表!L:L,具体项目表!I:I,B10,具体项目表!J:J,"新建")</f>
        <v>0</v>
      </c>
      <c r="BV10" s="26">
        <f>COUNTIFS(具体项目表!I:I,B10,具体项目表!J:J,"新建",具体项目表!M:M,"是")</f>
        <v>0</v>
      </c>
      <c r="BW10" s="28" t="e">
        <f>BV10/BS10</f>
        <v>#DIV/0!</v>
      </c>
      <c r="BX10" s="27">
        <f>SUMIFS(具体项目表!O:O,具体项目表!I:I,B10,具体项目表!J:J,"新建")</f>
        <v>0</v>
      </c>
      <c r="BY10" s="28" t="e">
        <f>BX10/BU10</f>
        <v>#DIV/0!</v>
      </c>
      <c r="BZ10" s="26">
        <f>COUNTIFS(具体项目表!I:I,B10,具体项目表!V:V,"是",具体项目表!J:J,"新建")</f>
        <v>0</v>
      </c>
      <c r="CA10" s="28" t="e">
        <f>BZ10/(BS10-COUNTIFS(具体项目表!I:I,B10,具体项目表!V:V,"无需办理",具体项目表!J:J,"新建"))</f>
        <v>#DIV/0!</v>
      </c>
      <c r="CB10" s="30">
        <f>COUNTIFS(具体项目表!I:I,B10,具体项目表!AA:AA,"是",具体项目表!J:J,"新建")</f>
        <v>0</v>
      </c>
      <c r="CC10" s="28" t="e">
        <f>CB10/(BS10-COUNTIFS(具体项目表!I:I,B10,具体项目表!AA:AA,"无需办理",具体项目表!J:J,"新建"))</f>
        <v>#DIV/0!</v>
      </c>
      <c r="CD10" s="26">
        <f>COUNTIFS(具体项目表!I:I,B10,具体项目表!AE:AE,"是",具体项目表!J:J,"新建")</f>
        <v>0</v>
      </c>
      <c r="CE10" s="28" t="e">
        <f>CD10/(BS10-COUNTIFS(具体项目表!I:I,B10,具体项目表!AE:AE,"无需办理",具体项目表!J:J,"新建"))</f>
        <v>#DIV/0!</v>
      </c>
      <c r="CF10" s="30">
        <f>COUNTIFS(具体项目表!I:I,B10,具体项目表!AK:AK,"是",具体项目表!J:J,"新建")</f>
        <v>0</v>
      </c>
      <c r="CG10" s="28" t="e">
        <f>CF10/(BS10-COUNTIFS(具体项目表!I:I,B10,具体项目表!AK:AK,"无需办理",具体项目表!J:J,"新建"))</f>
        <v>#DIV/0!</v>
      </c>
      <c r="CH10" s="30">
        <f>COUNTIFS(具体项目表!I:I,B10,具体项目表!AO:AO,"是",具体项目表!J:J,"新建")</f>
        <v>0</v>
      </c>
      <c r="CI10" s="28" t="e">
        <f>CH10/(BS10-COUNTIFS(具体项目表!I:I,B10,具体项目表!AO:AO,"无需办理",具体项目表!J:J,"新建"))</f>
        <v>#DIV/0!</v>
      </c>
      <c r="CJ10" s="26">
        <f>COUNTIFS(具体项目表!I:I,B10,具体项目表!AS:AS,"是",具体项目表!J:J,"新建")</f>
        <v>0</v>
      </c>
      <c r="CK10" s="28" t="e">
        <f>CJ10/(BS10-COUNTIFS(具体项目表!I:I,B10,具体项目表!AS:AS,"无需办理",具体项目表!J:J,"新建"))</f>
        <v>#DIV/0!</v>
      </c>
      <c r="CL10" s="26">
        <f>COUNTIFS(具体项目表!I:I,B10,具体项目表!AV:AV,"是",具体项目表!J:J,"新建")</f>
        <v>0</v>
      </c>
      <c r="CM10" s="28" t="e">
        <f>CL10/(BS10-COUNTIFS(具体项目表!I:I,B10,具体项目表!AV:AV,"无需办理",具体项目表!J:J,"新建"))</f>
        <v>#DIV/0!</v>
      </c>
      <c r="CN10" s="26">
        <f>COUNTIFS(具体项目表!I:I,B10,具体项目表!BA:BA,"是",具体项目表!J:J,"新建")</f>
        <v>0</v>
      </c>
      <c r="CO10" s="33" t="e">
        <f>CN10/(BS10-COUNTIFS(具体项目表!I:I,B10,具体项目表!BA:BA,"无需办理",具体项目表!J:J,"新建"))</f>
        <v>#DIV/0!</v>
      </c>
      <c r="CP10" s="26">
        <f>COUNTIFS(具体项目表!I:I,B10,具体项目表!BE:BE,"是",具体项目表!J:J,"新建")</f>
        <v>0</v>
      </c>
      <c r="CQ10" s="33" t="e">
        <f>CP10/(BS10-COUNTIFS(具体项目表!I:I,B10,具体项目表!BE:BE,"无需办理",具体项目表!J:J,"新建"))</f>
        <v>#DIV/0!</v>
      </c>
      <c r="CR10" s="26">
        <f>COUNTIFS(具体项目表!I:I,B10,具体项目表!BI:BI,"是",具体项目表!J:J,"新建")</f>
        <v>0</v>
      </c>
      <c r="CS10" s="28" t="e">
        <f>CR10/(BS10-COUNTIFS(具体项目表!I:I,B10,具体项目表!BI:BI,"无需办理",具体项目表!J:J,"新建"))</f>
        <v>#DIV/0!</v>
      </c>
      <c r="CT10" s="26">
        <f>COUNTIFS(具体项目表!I:I,B10,具体项目表!BN:BN,"是",具体项目表!J:J,"新建")</f>
        <v>0</v>
      </c>
      <c r="CU10" s="28" t="e">
        <f>CT10/(BS10-COUNTIFS(具体项目表!I:I,B10,具体项目表!BN:BN,"无需办理",具体项目表!J:J,"新建"))</f>
        <v>#DIV/0!</v>
      </c>
      <c r="CV10" s="26">
        <f>COUNTIFS(具体项目表!I:I,B10,具体项目表!BR:BR,"是",具体项目表!J:J,"新建")</f>
        <v>0</v>
      </c>
      <c r="CW10" s="28" t="e">
        <f>CV10/(BS10-COUNTIFS(具体项目表!I:I,B10,具体项目表!BR:BR,"无需办理",具体项目表!J:J,"新建"))</f>
        <v>#DIV/0!</v>
      </c>
      <c r="CX10" s="26">
        <f>COUNTIFS(具体项目表!CG:CG,"0",具体项目表!I:I,B10,具体项目表!J:J,"新建")</f>
        <v>0</v>
      </c>
      <c r="CY10" s="28" t="e">
        <f>CX10/BS10</f>
        <v>#DIV/0!</v>
      </c>
      <c r="CZ10" s="49">
        <f>CX10-BS10</f>
        <v>0</v>
      </c>
      <c r="DA10" s="4">
        <f>BZ10+CB10+CD10+CF10+CH10+CL10+CN10+CP10+CR10+CT10+CV10</f>
        <v>0</v>
      </c>
      <c r="DC10" s="4">
        <f>DA10+DD10</f>
        <v>0</v>
      </c>
      <c r="DD10" s="4">
        <f>COUNTIFS(具体项目表!I:I,B10,具体项目表!V:V,"否",具体项目表!J:J,"新建")+COUNTIFS(具体项目表!I:I,B10,具体项目表!AA:AA,"否",具体项目表!J:J,"新建")+COUNTIFS(具体项目表!I:I,B10,具体项目表!AE:AE,"否",具体项目表!J:J,"新建")+COUNTIFS(具体项目表!I:I,B10,具体项目表!AK:AK,"否",具体项目表!J:J,"新建")+COUNTIFS(具体项目表!I:I,B10,具体项目表!AO:AO,"否",具体项目表!J:J,"新建")+COUNTIFS(具体项目表!I:I,B10,具体项目表!AV:AV,"否",具体项目表!J:J,"新建")+COUNTIFS(具体项目表!I:I,B10,具体项目表!BA:BA,"否",具体项目表!J:J,"新建")+COUNTIFS(具体项目表!I:I,B10,具体项目表!BE:BE,"否",具体项目表!J:J,"新建")+COUNTIFS(具体项目表!I:I,B10,具体项目表!BI:BI,"否",具体项目表!J:J,"新建")+COUNTIFS(具体项目表!I:I,B10,具体项目表!BN:BN,"否",具体项目表!J:J,"新建")+COUNTIFS(具体项目表!I:I,B10,具体项目表!BR:BR,"否",具体项目表!J:J,"新建")</f>
        <v>0</v>
      </c>
      <c r="DE10" s="50" t="e">
        <f>DA10/DC10</f>
        <v>#DIV/0!</v>
      </c>
    </row>
    <row r="11" s="4" customFormat="1" ht="40" customHeight="1" spans="1:109">
      <c r="A11" s="25" t="s">
        <v>631</v>
      </c>
      <c r="B11" s="25" t="s">
        <v>631</v>
      </c>
      <c r="C11" s="26">
        <f>AK11+BS11</f>
        <v>0</v>
      </c>
      <c r="D11" s="27">
        <f>AL11+BT11</f>
        <v>0</v>
      </c>
      <c r="E11" s="27">
        <f>AM11+BU11</f>
        <v>0</v>
      </c>
      <c r="F11" s="26">
        <f>AN11+BV11</f>
        <v>0</v>
      </c>
      <c r="G11" s="28" t="e">
        <f>F11/C11</f>
        <v>#DIV/0!</v>
      </c>
      <c r="H11" s="27">
        <f>AP11+BX11</f>
        <v>0</v>
      </c>
      <c r="I11" s="28" t="e">
        <f>H11/E11</f>
        <v>#DIV/0!</v>
      </c>
      <c r="J11" s="26">
        <f>AR11+BZ11</f>
        <v>0</v>
      </c>
      <c r="K11" s="28" t="e">
        <f>J11/(C11-COUNTIFS(具体项目表!I:I,B11,具体项目表!V:V,"无需办理"))</f>
        <v>#DIV/0!</v>
      </c>
      <c r="L11" s="30">
        <f>AT11+CB11</f>
        <v>0</v>
      </c>
      <c r="M11" s="28" t="e">
        <f>L11/(C11-COUNTIFS(具体项目表!I:I,B11,具体项目表!AA:AA,"无需办理"))</f>
        <v>#DIV/0!</v>
      </c>
      <c r="N11" s="26">
        <f>AV11+CD11</f>
        <v>0</v>
      </c>
      <c r="O11" s="28" t="e">
        <f>N11/(C11-COUNTIFS(具体项目表!I:I,B11,具体项目表!AE:AE,"无需办理"))</f>
        <v>#DIV/0!</v>
      </c>
      <c r="P11" s="30">
        <f>AX11+CF11</f>
        <v>0</v>
      </c>
      <c r="Q11" s="28" t="e">
        <f>P11/(C11-COUNTIFS(具体项目表!I:I,B11,具体项目表!AK:AK,"无需办理"))</f>
        <v>#DIV/0!</v>
      </c>
      <c r="R11" s="30">
        <f>AZ11+CH11</f>
        <v>0</v>
      </c>
      <c r="S11" s="28" t="e">
        <f>R11/(C11-COUNTIFS(具体项目表!I:I,B11,具体项目表!AO:AO,"无需办理"))</f>
        <v>#DIV/0!</v>
      </c>
      <c r="T11" s="26">
        <f>BB11+CJ11</f>
        <v>0</v>
      </c>
      <c r="U11" s="28" t="e">
        <f>T11/(C11-COUNTIFS(具体项目表!I:I,B11,具体项目表!AS:AS,"无需办理"))</f>
        <v>#DIV/0!</v>
      </c>
      <c r="V11" s="26">
        <f>BD11+CL11</f>
        <v>0</v>
      </c>
      <c r="W11" s="28" t="e">
        <f>V11/(C11-COUNTIFS(具体项目表!I:I,B11,具体项目表!AV:AV,"无需办理"))</f>
        <v>#DIV/0!</v>
      </c>
      <c r="X11" s="26">
        <f>BF11+CN11</f>
        <v>0</v>
      </c>
      <c r="Y11" s="28" t="e">
        <f>X11/(C11-COUNTIFS(具体项目表!I:I,B11,具体项目表!BA:BA,"无需办理"))</f>
        <v>#DIV/0!</v>
      </c>
      <c r="Z11" s="26">
        <f>BH11+CP11</f>
        <v>0</v>
      </c>
      <c r="AA11" s="28" t="e">
        <f>Z11/(C11-COUNTIFS(具体项目表!I:I,B11,具体项目表!BE:BE,"无需办理"))</f>
        <v>#DIV/0!</v>
      </c>
      <c r="AB11" s="26">
        <f>BJ11+CR11</f>
        <v>0</v>
      </c>
      <c r="AC11" s="28" t="e">
        <f>AB11/(C11-COUNTIFS(具体项目表!I:I,B11,具体项目表!BI:BI,"无需办理"))</f>
        <v>#DIV/0!</v>
      </c>
      <c r="AD11" s="26">
        <f>BL11+CT11</f>
        <v>0</v>
      </c>
      <c r="AE11" s="28" t="e">
        <f>AD11/(C11-COUNTIFS(具体项目表!I:I,B11,具体项目表!BN:BN,"无需办理"))</f>
        <v>#DIV/0!</v>
      </c>
      <c r="AF11" s="26">
        <f>BN11+CV11</f>
        <v>0</v>
      </c>
      <c r="AG11" s="28" t="e">
        <f>AF11/(C11-COUNTIFS(具体项目表!I:I,B11,具体项目表!BR:BR,"无需办理"))</f>
        <v>#DIV/0!</v>
      </c>
      <c r="AH11" s="31">
        <f>BP11+CX11</f>
        <v>0</v>
      </c>
      <c r="AI11" s="28" t="e">
        <f>AH11/C11</f>
        <v>#DIV/0!</v>
      </c>
      <c r="AJ11" s="24" t="s">
        <v>631</v>
      </c>
      <c r="AK11" s="26">
        <f>COUNTIFS(具体项目表!I:I,B11,具体项目表!J:J,"续建")</f>
        <v>0</v>
      </c>
      <c r="AL11" s="27">
        <f>SUMIFS(具体项目表!K:K,具体项目表!I:I,B11,具体项目表!J:J,"续建")</f>
        <v>0</v>
      </c>
      <c r="AM11" s="27">
        <f>SUMIFS(具体项目表!L:L,具体项目表!I:I,B11,具体项目表!J:J,"续建")</f>
        <v>0</v>
      </c>
      <c r="AN11" s="26">
        <f>COUNTIFS(具体项目表!I:I,B11,具体项目表!J:J,"续建",具体项目表!M:M,"是")</f>
        <v>0</v>
      </c>
      <c r="AO11" s="28" t="e">
        <f>AN11/AK11</f>
        <v>#DIV/0!</v>
      </c>
      <c r="AP11" s="27">
        <f>SUMIFS(具体项目表!O:O,具体项目表!I:I,B11,具体项目表!J:J,"续建")</f>
        <v>0</v>
      </c>
      <c r="AQ11" s="28" t="e">
        <f>AP11/AM11</f>
        <v>#DIV/0!</v>
      </c>
      <c r="AR11" s="26">
        <f>COUNTIFS(具体项目表!I:I,B11,具体项目表!V:V,"是",具体项目表!J:J,"续建")</f>
        <v>0</v>
      </c>
      <c r="AS11" s="28" t="e">
        <f>AR11/(AK11-COUNTIFS(具体项目表!I:I,B11,具体项目表!V:V,"无需办理",具体项目表!J:J,"续建"))</f>
        <v>#DIV/0!</v>
      </c>
      <c r="AT11" s="30">
        <f>COUNTIFS(具体项目表!I:I,B11,具体项目表!AA:AA,"是",具体项目表!J:J,"续建")</f>
        <v>0</v>
      </c>
      <c r="AU11" s="28" t="e">
        <f>AT11/(AK11-COUNTIFS(具体项目表!I:I,B11,具体项目表!AA:AA,"无需办理",具体项目表!J:J,"续建"))</f>
        <v>#DIV/0!</v>
      </c>
      <c r="AV11" s="26">
        <f>COUNTIFS(具体项目表!I:I,B11,具体项目表!AE:AE,"是",具体项目表!J:J,"续建")</f>
        <v>0</v>
      </c>
      <c r="AW11" s="28" t="e">
        <f>AV11/(AK11-COUNTIFS(具体项目表!I:I,B11,具体项目表!AE:AE,"无需办理",具体项目表!J:J,"续建"))</f>
        <v>#DIV/0!</v>
      </c>
      <c r="AX11" s="30">
        <f>COUNTIFS(具体项目表!I:I,B11,具体项目表!AK:AK,"是",具体项目表!J:J,"续建")</f>
        <v>0</v>
      </c>
      <c r="AY11" s="28" t="e">
        <f>AX11/(AK11-COUNTIFS(具体项目表!I:I,B11,具体项目表!AK:AK,"无需办理",具体项目表!J:J,"续建"))</f>
        <v>#DIV/0!</v>
      </c>
      <c r="AZ11" s="30">
        <f>COUNTIFS(具体项目表!I:I,B11,具体项目表!AO:AO,"是",具体项目表!J:J,"续建")</f>
        <v>0</v>
      </c>
      <c r="BA11" s="28" t="e">
        <f>AZ11/(AK11-COUNTIFS(具体项目表!I:I,B11,具体项目表!AO:AO,"无需办理",具体项目表!J:J,"续建"))</f>
        <v>#DIV/0!</v>
      </c>
      <c r="BB11" s="26">
        <f>COUNTIFS(具体项目表!I:I,B11,具体项目表!AS:AS,"是",具体项目表!J:J,"续建")</f>
        <v>0</v>
      </c>
      <c r="BC11" s="28" t="e">
        <f>BB11/(AK11-COUNTIFS(具体项目表!I:I,B11,具体项目表!AS:AS,"无需办理",具体项目表!J:J,"续建"))</f>
        <v>#DIV/0!</v>
      </c>
      <c r="BD11" s="26">
        <f>COUNTIFS(具体项目表!I:I,B11,具体项目表!AV:AV,"是",具体项目表!J:J,"续建")</f>
        <v>0</v>
      </c>
      <c r="BE11" s="28" t="e">
        <f>BD11/(AK11-COUNTIFS(具体项目表!I:I,B11,具体项目表!AV:AV,"无需办理",具体项目表!J:J,"续建"))</f>
        <v>#DIV/0!</v>
      </c>
      <c r="BF11" s="26">
        <f>COUNTIFS(具体项目表!I:I,B11,具体项目表!BA:BA,"是",具体项目表!J:J,"续建")</f>
        <v>0</v>
      </c>
      <c r="BG11" s="28" t="e">
        <f>BF11/(AK11-COUNTIFS(具体项目表!I:I,B11,具体项目表!BA:BA,"无需办理",具体项目表!J:J,"续建"))</f>
        <v>#DIV/0!</v>
      </c>
      <c r="BH11" s="26">
        <f>COUNTIFS(具体项目表!I:I,B11,具体项目表!BE:BE,"是",具体项目表!J:J,"续建")</f>
        <v>0</v>
      </c>
      <c r="BI11" s="28" t="e">
        <f>BH11/(AK11-COUNTIFS(具体项目表!I:I,B11,具体项目表!BE:BE,"无需办理",具体项目表!J:J,"续建"))</f>
        <v>#DIV/0!</v>
      </c>
      <c r="BJ11" s="26">
        <f>COUNTIFS(具体项目表!I:I,B11,具体项目表!BI:BI,"是",具体项目表!J:J,"续建")</f>
        <v>0</v>
      </c>
      <c r="BK11" s="28" t="e">
        <f>BJ11/(AK11-COUNTIFS(具体项目表!I:I,B11,具体项目表!BI:BI,"无需办理",具体项目表!J:J,"续建"))</f>
        <v>#DIV/0!</v>
      </c>
      <c r="BL11" s="26">
        <f>COUNTIFS(具体项目表!I:I,B11,具体项目表!BN:BN,"是",具体项目表!J:J,"续建")</f>
        <v>0</v>
      </c>
      <c r="BM11" s="28" t="e">
        <f>BL11/(AK11-COUNTIFS(具体项目表!I:I,B11,具体项目表!BN:BN,"无需办理",具体项目表!J:J,"续建"))</f>
        <v>#DIV/0!</v>
      </c>
      <c r="BN11" s="26">
        <f>COUNTIFS(具体项目表!I:I,B11,具体项目表!BR:BR,"是",具体项目表!J:J,"续建")</f>
        <v>0</v>
      </c>
      <c r="BO11" s="28" t="e">
        <f>BN11/(AK11-COUNTIFS(具体项目表!I:I,B11,具体项目表!BR:BR,"无需办理",具体项目表!J:J,"续建"))</f>
        <v>#DIV/0!</v>
      </c>
      <c r="BP11" s="26">
        <f>COUNTIFS(具体项目表!CG:CG,"0",具体项目表!I:I,B11,具体项目表!J:J,"续建")</f>
        <v>0</v>
      </c>
      <c r="BQ11" s="28" t="e">
        <f>BP11/AK11</f>
        <v>#DIV/0!</v>
      </c>
      <c r="BR11" s="32" t="s">
        <v>631</v>
      </c>
      <c r="BS11" s="26">
        <f>COUNTIFS(具体项目表!I:I,B11,具体项目表!J:J,"新建")</f>
        <v>0</v>
      </c>
      <c r="BT11" s="27">
        <f>SUMIFS(具体项目表!K:K,具体项目表!I:I,B11,具体项目表!J:J,"新建")</f>
        <v>0</v>
      </c>
      <c r="BU11" s="27">
        <f>SUMIFS(具体项目表!L:L,具体项目表!I:I,B11,具体项目表!J:J,"新建")</f>
        <v>0</v>
      </c>
      <c r="BV11" s="26">
        <f>COUNTIFS(具体项目表!I:I,B11,具体项目表!J:J,"新建",具体项目表!M:M,"是")</f>
        <v>0</v>
      </c>
      <c r="BW11" s="28" t="e">
        <f>BV11/BS11</f>
        <v>#DIV/0!</v>
      </c>
      <c r="BX11" s="27">
        <f>SUMIFS(具体项目表!O:O,具体项目表!I:I,B11,具体项目表!J:J,"新建")</f>
        <v>0</v>
      </c>
      <c r="BY11" s="28" t="e">
        <f>BX11/BU11</f>
        <v>#DIV/0!</v>
      </c>
      <c r="BZ11" s="26">
        <f>COUNTIFS(具体项目表!I:I,B11,具体项目表!V:V,"是",具体项目表!J:J,"新建")</f>
        <v>0</v>
      </c>
      <c r="CA11" s="28" t="e">
        <f>BZ11/(BS11-COUNTIFS(具体项目表!I:I,B11,具体项目表!V:V,"无需办理",具体项目表!J:J,"新建"))</f>
        <v>#DIV/0!</v>
      </c>
      <c r="CB11" s="30">
        <f>COUNTIFS(具体项目表!I:I,B11,具体项目表!AA:AA,"是",具体项目表!J:J,"新建")</f>
        <v>0</v>
      </c>
      <c r="CC11" s="28" t="e">
        <f>CB11/(BS11-COUNTIFS(具体项目表!I:I,B11,具体项目表!AA:AA,"无需办理",具体项目表!J:J,"新建"))</f>
        <v>#DIV/0!</v>
      </c>
      <c r="CD11" s="26">
        <f>COUNTIFS(具体项目表!I:I,B11,具体项目表!AE:AE,"是",具体项目表!J:J,"新建")</f>
        <v>0</v>
      </c>
      <c r="CE11" s="28" t="e">
        <f>CD11/(BS11-COUNTIFS(具体项目表!I:I,B11,具体项目表!AE:AE,"无需办理",具体项目表!J:J,"新建"))</f>
        <v>#DIV/0!</v>
      </c>
      <c r="CF11" s="30">
        <f>COUNTIFS(具体项目表!I:I,B11,具体项目表!AK:AK,"是",具体项目表!J:J,"新建")</f>
        <v>0</v>
      </c>
      <c r="CG11" s="28" t="e">
        <f>CF11/(BS11-COUNTIFS(具体项目表!I:I,B11,具体项目表!AK:AK,"无需办理",具体项目表!J:J,"新建"))</f>
        <v>#DIV/0!</v>
      </c>
      <c r="CH11" s="30">
        <f>COUNTIFS(具体项目表!I:I,B11,具体项目表!AO:AO,"是",具体项目表!J:J,"新建")</f>
        <v>0</v>
      </c>
      <c r="CI11" s="28" t="e">
        <f>CH11/(BS11-COUNTIFS(具体项目表!I:I,B11,具体项目表!AO:AO,"无需办理",具体项目表!J:J,"新建"))</f>
        <v>#DIV/0!</v>
      </c>
      <c r="CJ11" s="26">
        <f>COUNTIFS(具体项目表!I:I,B11,具体项目表!AS:AS,"是",具体项目表!J:J,"新建")</f>
        <v>0</v>
      </c>
      <c r="CK11" s="28" t="e">
        <f>CJ11/(BS11-COUNTIFS(具体项目表!I:I,B11,具体项目表!AS:AS,"无需办理",具体项目表!J:J,"新建"))</f>
        <v>#DIV/0!</v>
      </c>
      <c r="CL11" s="26">
        <f>COUNTIFS(具体项目表!I:I,B11,具体项目表!AV:AV,"是",具体项目表!J:J,"新建")</f>
        <v>0</v>
      </c>
      <c r="CM11" s="28" t="e">
        <f>CL11/(BS11-COUNTIFS(具体项目表!I:I,B11,具体项目表!AV:AV,"无需办理",具体项目表!J:J,"新建"))</f>
        <v>#DIV/0!</v>
      </c>
      <c r="CN11" s="26">
        <f>COUNTIFS(具体项目表!I:I,B11,具体项目表!BA:BA,"是",具体项目表!J:J,"新建")</f>
        <v>0</v>
      </c>
      <c r="CO11" s="33" t="e">
        <f>CN11/(BS11-COUNTIFS(具体项目表!I:I,B11,具体项目表!BA:BA,"无需办理",具体项目表!J:J,"新建"))</f>
        <v>#DIV/0!</v>
      </c>
      <c r="CP11" s="26">
        <f>COUNTIFS(具体项目表!I:I,B11,具体项目表!BE:BE,"是",具体项目表!J:J,"新建")</f>
        <v>0</v>
      </c>
      <c r="CQ11" s="33" t="e">
        <f>CP11/(BS11-COUNTIFS(具体项目表!I:I,B11,具体项目表!BE:BE,"无需办理",具体项目表!J:J,"新建"))</f>
        <v>#DIV/0!</v>
      </c>
      <c r="CR11" s="26">
        <f>COUNTIFS(具体项目表!I:I,B11,具体项目表!BI:BI,"是",具体项目表!J:J,"新建")</f>
        <v>0</v>
      </c>
      <c r="CS11" s="28" t="e">
        <f>CR11/(BS11-COUNTIFS(具体项目表!I:I,B11,具体项目表!BI:BI,"无需办理",具体项目表!J:J,"新建"))</f>
        <v>#DIV/0!</v>
      </c>
      <c r="CT11" s="26">
        <f>COUNTIFS(具体项目表!I:I,B11,具体项目表!BN:BN,"是",具体项目表!J:J,"新建")</f>
        <v>0</v>
      </c>
      <c r="CU11" s="28" t="e">
        <f>CT11/(BS11-COUNTIFS(具体项目表!I:I,B11,具体项目表!BN:BN,"无需办理",具体项目表!J:J,"新建"))</f>
        <v>#DIV/0!</v>
      </c>
      <c r="CV11" s="26">
        <f>COUNTIFS(具体项目表!I:I,B11,具体项目表!BR:BR,"是",具体项目表!J:J,"新建")</f>
        <v>0</v>
      </c>
      <c r="CW11" s="28" t="e">
        <f>CV11/(BS11-COUNTIFS(具体项目表!I:I,B11,具体项目表!BR:BR,"无需办理",具体项目表!J:J,"新建"))</f>
        <v>#DIV/0!</v>
      </c>
      <c r="CX11" s="26">
        <f>COUNTIFS(具体项目表!CG:CG,"0",具体项目表!I:I,B11,具体项目表!J:J,"新建")</f>
        <v>0</v>
      </c>
      <c r="CY11" s="28" t="e">
        <f>CX11/BS11</f>
        <v>#DIV/0!</v>
      </c>
      <c r="CZ11" s="49">
        <f>CX11-BS11</f>
        <v>0</v>
      </c>
      <c r="DA11" s="4">
        <f>BZ11+CB11+CD11+CF11+CH11+CL11+CN11+CP11+CR11+CT11+CV11</f>
        <v>0</v>
      </c>
      <c r="DC11" s="4">
        <f>DA11+DD11</f>
        <v>0</v>
      </c>
      <c r="DD11" s="4">
        <f>COUNTIFS(具体项目表!I:I,B11,具体项目表!V:V,"否",具体项目表!J:J,"新建")+COUNTIFS(具体项目表!I:I,B11,具体项目表!AA:AA,"否",具体项目表!J:J,"新建")+COUNTIFS(具体项目表!I:I,B11,具体项目表!AE:AE,"否",具体项目表!J:J,"新建")+COUNTIFS(具体项目表!I:I,B11,具体项目表!AK:AK,"否",具体项目表!J:J,"新建")+COUNTIFS(具体项目表!I:I,B11,具体项目表!AO:AO,"否",具体项目表!J:J,"新建")+COUNTIFS(具体项目表!I:I,B11,具体项目表!AV:AV,"否",具体项目表!J:J,"新建")+COUNTIFS(具体项目表!I:I,B11,具体项目表!BA:BA,"否",具体项目表!J:J,"新建")+COUNTIFS(具体项目表!I:I,B11,具体项目表!BE:BE,"否",具体项目表!J:J,"新建")+COUNTIFS(具体项目表!I:I,B11,具体项目表!BI:BI,"否",具体项目表!J:J,"新建")+COUNTIFS(具体项目表!I:I,B11,具体项目表!BN:BN,"否",具体项目表!J:J,"新建")+COUNTIFS(具体项目表!I:I,B11,具体项目表!BR:BR,"否",具体项目表!J:J,"新建")</f>
        <v>0</v>
      </c>
      <c r="DE11" s="50" t="e">
        <f>DA11/DC11</f>
        <v>#DIV/0!</v>
      </c>
    </row>
    <row r="12" s="4" customFormat="1" ht="40" customHeight="1" spans="1:109">
      <c r="A12" s="25" t="s">
        <v>632</v>
      </c>
      <c r="B12" s="37" t="s">
        <v>633</v>
      </c>
      <c r="C12" s="26">
        <f>AK12+BS12</f>
        <v>0</v>
      </c>
      <c r="D12" s="27">
        <f>AL12+BT12</f>
        <v>0</v>
      </c>
      <c r="E12" s="27">
        <f>AM12+BU12</f>
        <v>0</v>
      </c>
      <c r="F12" s="26">
        <f>AN12+BV12</f>
        <v>0</v>
      </c>
      <c r="G12" s="28" t="e">
        <f>F12/C12</f>
        <v>#DIV/0!</v>
      </c>
      <c r="H12" s="27">
        <f>AP12+BX12</f>
        <v>0</v>
      </c>
      <c r="I12" s="28" t="e">
        <f>H12/E12</f>
        <v>#DIV/0!</v>
      </c>
      <c r="J12" s="26">
        <f>AR12+BZ12</f>
        <v>0</v>
      </c>
      <c r="K12" s="28" t="e">
        <f>J12/(C12-COUNTIFS(具体项目表!I:I,B12,具体项目表!V:V,"无需办理"))</f>
        <v>#DIV/0!</v>
      </c>
      <c r="L12" s="30">
        <f>AT12+CB12</f>
        <v>0</v>
      </c>
      <c r="M12" s="28" t="e">
        <f>L12/(C12-COUNTIFS(具体项目表!I:I,B12,具体项目表!AA:AA,"无需办理"))</f>
        <v>#DIV/0!</v>
      </c>
      <c r="N12" s="26">
        <f>AV12+CD12</f>
        <v>0</v>
      </c>
      <c r="O12" s="28" t="e">
        <f>N12/(C12-COUNTIFS(具体项目表!I:I,B12,具体项目表!AE:AE,"无需办理"))</f>
        <v>#DIV/0!</v>
      </c>
      <c r="P12" s="30">
        <f>AX12+CF12</f>
        <v>0</v>
      </c>
      <c r="Q12" s="28" t="e">
        <f>P12/(C12-COUNTIFS(具体项目表!I:I,B12,具体项目表!AK:AK,"无需办理"))</f>
        <v>#DIV/0!</v>
      </c>
      <c r="R12" s="30">
        <f>AZ12+CH12</f>
        <v>0</v>
      </c>
      <c r="S12" s="28" t="e">
        <f>R12/(C12-COUNTIFS(具体项目表!I:I,B12,具体项目表!AO:AO,"无需办理"))</f>
        <v>#DIV/0!</v>
      </c>
      <c r="T12" s="26">
        <f>BB12+CJ12</f>
        <v>0</v>
      </c>
      <c r="U12" s="28" t="e">
        <f>T12/(C12-COUNTIFS(具体项目表!I:I,B12,具体项目表!AS:AS,"无需办理"))</f>
        <v>#DIV/0!</v>
      </c>
      <c r="V12" s="26">
        <f>BD12+CL12</f>
        <v>0</v>
      </c>
      <c r="W12" s="28" t="e">
        <f>V12/(C12-COUNTIFS(具体项目表!I:I,B12,具体项目表!AV:AV,"无需办理"))</f>
        <v>#DIV/0!</v>
      </c>
      <c r="X12" s="26">
        <f>BF12+CN12</f>
        <v>0</v>
      </c>
      <c r="Y12" s="28" t="e">
        <f>X12/(C12-COUNTIFS(具体项目表!I:I,B12,具体项目表!BA:BA,"无需办理"))</f>
        <v>#DIV/0!</v>
      </c>
      <c r="Z12" s="26">
        <f>BH12+CP12</f>
        <v>0</v>
      </c>
      <c r="AA12" s="28" t="e">
        <f>Z12/(C12-COUNTIFS(具体项目表!I:I,B12,具体项目表!BE:BE,"无需办理"))</f>
        <v>#DIV/0!</v>
      </c>
      <c r="AB12" s="26">
        <f>BJ12+CR12</f>
        <v>0</v>
      </c>
      <c r="AC12" s="28" t="e">
        <f>AB12/(C12-COUNTIFS(具体项目表!I:I,B12,具体项目表!BI:BI,"无需办理"))</f>
        <v>#DIV/0!</v>
      </c>
      <c r="AD12" s="26">
        <f>BL12+CT12</f>
        <v>0</v>
      </c>
      <c r="AE12" s="28" t="e">
        <f>AD12/(C12-COUNTIFS(具体项目表!I:I,B12,具体项目表!BN:BN,"无需办理"))</f>
        <v>#DIV/0!</v>
      </c>
      <c r="AF12" s="26">
        <f>BN12+CV12</f>
        <v>0</v>
      </c>
      <c r="AG12" s="28" t="e">
        <f>AF12/(C12-COUNTIFS(具体项目表!I:I,B12,具体项目表!BR:BR,"无需办理"))</f>
        <v>#DIV/0!</v>
      </c>
      <c r="AH12" s="31">
        <f>BP12+CX12</f>
        <v>0</v>
      </c>
      <c r="AI12" s="28" t="e">
        <f>AH12/C12</f>
        <v>#DIV/0!</v>
      </c>
      <c r="AJ12" s="24" t="s">
        <v>632</v>
      </c>
      <c r="AK12" s="26">
        <f>COUNTIFS(具体项目表!I:I,B12,具体项目表!J:J,"续建")</f>
        <v>0</v>
      </c>
      <c r="AL12" s="27">
        <f>SUMIFS(具体项目表!K:K,具体项目表!I:I,B12,具体项目表!J:J,"续建")</f>
        <v>0</v>
      </c>
      <c r="AM12" s="27">
        <f>SUMIFS(具体项目表!L:L,具体项目表!I:I,B12,具体项目表!J:J,"续建")</f>
        <v>0</v>
      </c>
      <c r="AN12" s="26">
        <f>COUNTIFS(具体项目表!I:I,B12,具体项目表!J:J,"续建",具体项目表!M:M,"是")</f>
        <v>0</v>
      </c>
      <c r="AO12" s="28" t="e">
        <f>AN12/AK12</f>
        <v>#DIV/0!</v>
      </c>
      <c r="AP12" s="27">
        <f>SUMIFS(具体项目表!O:O,具体项目表!I:I,B12,具体项目表!J:J,"续建")</f>
        <v>0</v>
      </c>
      <c r="AQ12" s="28" t="e">
        <f>AP12/AM12</f>
        <v>#DIV/0!</v>
      </c>
      <c r="AR12" s="26">
        <f>COUNTIFS(具体项目表!I:I,B12,具体项目表!V:V,"是",具体项目表!J:J,"续建")</f>
        <v>0</v>
      </c>
      <c r="AS12" s="28" t="e">
        <f>AR12/(AK12-COUNTIFS(具体项目表!I:I,B12,具体项目表!V:V,"无需办理",具体项目表!J:J,"续建"))</f>
        <v>#DIV/0!</v>
      </c>
      <c r="AT12" s="30">
        <f>COUNTIFS(具体项目表!I:I,B12,具体项目表!AA:AA,"是",具体项目表!J:J,"续建")</f>
        <v>0</v>
      </c>
      <c r="AU12" s="28" t="e">
        <f>AT12/(AK12-COUNTIFS(具体项目表!I:I,B12,具体项目表!AA:AA,"无需办理",具体项目表!J:J,"续建"))</f>
        <v>#DIV/0!</v>
      </c>
      <c r="AV12" s="26">
        <f>COUNTIFS(具体项目表!I:I,B12,具体项目表!AE:AE,"是",具体项目表!J:J,"续建")</f>
        <v>0</v>
      </c>
      <c r="AW12" s="28" t="e">
        <f>AV12/(AK12-COUNTIFS(具体项目表!I:I,B12,具体项目表!AE:AE,"无需办理",具体项目表!J:J,"续建"))</f>
        <v>#DIV/0!</v>
      </c>
      <c r="AX12" s="30">
        <f>COUNTIFS(具体项目表!I:I,B12,具体项目表!AK:AK,"是",具体项目表!J:J,"续建")</f>
        <v>0</v>
      </c>
      <c r="AY12" s="28" t="e">
        <f>AX12/(AK12-COUNTIFS(具体项目表!I:I,B12,具体项目表!AK:AK,"无需办理",具体项目表!J:J,"续建"))</f>
        <v>#DIV/0!</v>
      </c>
      <c r="AZ12" s="30">
        <f>COUNTIFS(具体项目表!I:I,B12,具体项目表!AO:AO,"是",具体项目表!J:J,"续建")</f>
        <v>0</v>
      </c>
      <c r="BA12" s="28" t="e">
        <f>AZ12/(AK12-COUNTIFS(具体项目表!I:I,B12,具体项目表!AO:AO,"无需办理",具体项目表!J:J,"续建"))</f>
        <v>#DIV/0!</v>
      </c>
      <c r="BB12" s="26">
        <f>COUNTIFS(具体项目表!I:I,B12,具体项目表!AS:AS,"是",具体项目表!J:J,"续建")</f>
        <v>0</v>
      </c>
      <c r="BC12" s="28" t="e">
        <f>BB12/(AK12-COUNTIFS(具体项目表!I:I,B12,具体项目表!AS:AS,"无需办理",具体项目表!J:J,"续建"))</f>
        <v>#DIV/0!</v>
      </c>
      <c r="BD12" s="26">
        <f>COUNTIFS(具体项目表!I:I,B12,具体项目表!AV:AV,"是",具体项目表!J:J,"续建")</f>
        <v>0</v>
      </c>
      <c r="BE12" s="28" t="e">
        <f>BD12/(AK12-COUNTIFS(具体项目表!I:I,B12,具体项目表!AV:AV,"无需办理",具体项目表!J:J,"续建"))</f>
        <v>#DIV/0!</v>
      </c>
      <c r="BF12" s="26">
        <f>COUNTIFS(具体项目表!I:I,B12,具体项目表!BA:BA,"是",具体项目表!J:J,"续建")</f>
        <v>0</v>
      </c>
      <c r="BG12" s="28" t="e">
        <f>BF12/(AK12-COUNTIFS(具体项目表!I:I,B12,具体项目表!BA:BA,"无需办理",具体项目表!J:J,"续建"))</f>
        <v>#DIV/0!</v>
      </c>
      <c r="BH12" s="26">
        <f>COUNTIFS(具体项目表!I:I,B12,具体项目表!BE:BE,"是",具体项目表!J:J,"续建")</f>
        <v>0</v>
      </c>
      <c r="BI12" s="28" t="e">
        <f>BH12/(AK12-COUNTIFS(具体项目表!I:I,B12,具体项目表!BE:BE,"无需办理",具体项目表!J:J,"续建"))</f>
        <v>#DIV/0!</v>
      </c>
      <c r="BJ12" s="26">
        <f>COUNTIFS(具体项目表!I:I,B12,具体项目表!BI:BI,"是",具体项目表!J:J,"续建")</f>
        <v>0</v>
      </c>
      <c r="BK12" s="28" t="e">
        <f>BJ12/(AK12-COUNTIFS(具体项目表!I:I,B12,具体项目表!BI:BI,"无需办理",具体项目表!J:J,"续建"))</f>
        <v>#DIV/0!</v>
      </c>
      <c r="BL12" s="26">
        <f>COUNTIFS(具体项目表!I:I,B12,具体项目表!BN:BN,"是",具体项目表!J:J,"续建")</f>
        <v>0</v>
      </c>
      <c r="BM12" s="28" t="e">
        <f>BL12/(AK12-COUNTIFS(具体项目表!I:I,B12,具体项目表!BN:BN,"无需办理",具体项目表!J:J,"续建"))</f>
        <v>#DIV/0!</v>
      </c>
      <c r="BN12" s="26">
        <f>COUNTIFS(具体项目表!I:I,B12,具体项目表!BR:BR,"是",具体项目表!J:J,"续建")</f>
        <v>0</v>
      </c>
      <c r="BO12" s="28" t="e">
        <f>BN12/(AK12-COUNTIFS(具体项目表!I:I,B12,具体项目表!BR:BR,"无需办理",具体项目表!J:J,"续建"))</f>
        <v>#DIV/0!</v>
      </c>
      <c r="BP12" s="26">
        <f>COUNTIFS(具体项目表!CG:CG,"0",具体项目表!I:I,B12,具体项目表!J:J,"续建")</f>
        <v>0</v>
      </c>
      <c r="BQ12" s="28" t="e">
        <f>BP12/AK12</f>
        <v>#DIV/0!</v>
      </c>
      <c r="BR12" s="32" t="s">
        <v>632</v>
      </c>
      <c r="BS12" s="26">
        <f>COUNTIFS(具体项目表!I:I,B12,具体项目表!J:J,"新建")</f>
        <v>0</v>
      </c>
      <c r="BT12" s="27">
        <f>SUMIFS(具体项目表!K:K,具体项目表!I:I,B12,具体项目表!J:J,"新建")</f>
        <v>0</v>
      </c>
      <c r="BU12" s="27">
        <f>SUMIFS(具体项目表!L:L,具体项目表!I:I,B12,具体项目表!J:J,"新建")</f>
        <v>0</v>
      </c>
      <c r="BV12" s="26">
        <f>COUNTIFS(具体项目表!I:I,B12,具体项目表!J:J,"新建",具体项目表!M:M,"是")</f>
        <v>0</v>
      </c>
      <c r="BW12" s="28" t="e">
        <f>BV12/BS12</f>
        <v>#DIV/0!</v>
      </c>
      <c r="BX12" s="27">
        <f>SUMIFS(具体项目表!O:O,具体项目表!I:I,B12,具体项目表!J:J,"新建")</f>
        <v>0</v>
      </c>
      <c r="BY12" s="28" t="e">
        <f>BX12/BU12</f>
        <v>#DIV/0!</v>
      </c>
      <c r="BZ12" s="26">
        <f>COUNTIFS(具体项目表!I:I,B12,具体项目表!V:V,"是",具体项目表!J:J,"新建")</f>
        <v>0</v>
      </c>
      <c r="CA12" s="28" t="e">
        <f>BZ12/(BS12-COUNTIFS(具体项目表!I:I,B12,具体项目表!V:V,"无需办理",具体项目表!J:J,"新建"))</f>
        <v>#DIV/0!</v>
      </c>
      <c r="CB12" s="30">
        <f>COUNTIFS(具体项目表!I:I,B12,具体项目表!AA:AA,"是",具体项目表!J:J,"新建")</f>
        <v>0</v>
      </c>
      <c r="CC12" s="28" t="e">
        <f>CB12/(BS12-COUNTIFS(具体项目表!I:I,B12,具体项目表!AA:AA,"无需办理",具体项目表!J:J,"新建"))</f>
        <v>#DIV/0!</v>
      </c>
      <c r="CD12" s="26">
        <f>COUNTIFS(具体项目表!I:I,B12,具体项目表!AE:AE,"是",具体项目表!J:J,"新建")</f>
        <v>0</v>
      </c>
      <c r="CE12" s="28" t="e">
        <f>CD12/(BS12-COUNTIFS(具体项目表!I:I,B12,具体项目表!AE:AE,"无需办理",具体项目表!J:J,"新建"))</f>
        <v>#DIV/0!</v>
      </c>
      <c r="CF12" s="30">
        <f>COUNTIFS(具体项目表!I:I,B12,具体项目表!AK:AK,"是",具体项目表!J:J,"新建")</f>
        <v>0</v>
      </c>
      <c r="CG12" s="28" t="e">
        <f>CF12/(BS12-COUNTIFS(具体项目表!I:I,B12,具体项目表!AK:AK,"无需办理",具体项目表!J:J,"新建"))</f>
        <v>#DIV/0!</v>
      </c>
      <c r="CH12" s="30">
        <f>COUNTIFS(具体项目表!I:I,B12,具体项目表!AO:AO,"是",具体项目表!J:J,"新建")</f>
        <v>0</v>
      </c>
      <c r="CI12" s="28" t="e">
        <f>CH12/(BS12-COUNTIFS(具体项目表!I:I,B12,具体项目表!AO:AO,"无需办理",具体项目表!J:J,"新建"))</f>
        <v>#DIV/0!</v>
      </c>
      <c r="CJ12" s="26">
        <f>COUNTIFS(具体项目表!I:I,B12,具体项目表!AS:AS,"是",具体项目表!J:J,"新建")</f>
        <v>0</v>
      </c>
      <c r="CK12" s="28" t="e">
        <f>CJ12/(BS12-COUNTIFS(具体项目表!I:I,B12,具体项目表!AS:AS,"无需办理",具体项目表!J:J,"新建"))</f>
        <v>#DIV/0!</v>
      </c>
      <c r="CL12" s="26">
        <f>COUNTIFS(具体项目表!I:I,B12,具体项目表!AV:AV,"是",具体项目表!J:J,"新建")</f>
        <v>0</v>
      </c>
      <c r="CM12" s="28" t="e">
        <f>CL12/(BS12-COUNTIFS(具体项目表!I:I,B12,具体项目表!AV:AV,"无需办理",具体项目表!J:J,"新建"))</f>
        <v>#DIV/0!</v>
      </c>
      <c r="CN12" s="26">
        <f>COUNTIFS(具体项目表!I:I,B12,具体项目表!BA:BA,"是",具体项目表!J:J,"新建")</f>
        <v>0</v>
      </c>
      <c r="CO12" s="33" t="e">
        <f>CN12/(BS12-COUNTIFS(具体项目表!I:I,B12,具体项目表!BA:BA,"无需办理",具体项目表!J:J,"新建"))</f>
        <v>#DIV/0!</v>
      </c>
      <c r="CP12" s="26">
        <f>COUNTIFS(具体项目表!I:I,B12,具体项目表!BE:BE,"是",具体项目表!J:J,"新建")</f>
        <v>0</v>
      </c>
      <c r="CQ12" s="33" t="e">
        <f>CP12/(BS12-COUNTIFS(具体项目表!I:I,B12,具体项目表!BE:BE,"无需办理",具体项目表!J:J,"新建"))</f>
        <v>#DIV/0!</v>
      </c>
      <c r="CR12" s="26">
        <f>COUNTIFS(具体项目表!I:I,B12,具体项目表!BI:BI,"是",具体项目表!J:J,"新建")</f>
        <v>0</v>
      </c>
      <c r="CS12" s="28" t="e">
        <f>CR12/(BS12-COUNTIFS(具体项目表!I:I,B12,具体项目表!BI:BI,"无需办理",具体项目表!J:J,"新建"))</f>
        <v>#DIV/0!</v>
      </c>
      <c r="CT12" s="26">
        <f>COUNTIFS(具体项目表!I:I,B12,具体项目表!BN:BN,"是",具体项目表!J:J,"新建")</f>
        <v>0</v>
      </c>
      <c r="CU12" s="28" t="e">
        <f>CT12/(BS12-COUNTIFS(具体项目表!I:I,B12,具体项目表!BN:BN,"无需办理",具体项目表!J:J,"新建"))</f>
        <v>#DIV/0!</v>
      </c>
      <c r="CV12" s="26">
        <f>COUNTIFS(具体项目表!I:I,B12,具体项目表!BR:BR,"是",具体项目表!J:J,"新建")</f>
        <v>0</v>
      </c>
      <c r="CW12" s="28" t="e">
        <f>CV12/(BS12-COUNTIFS(具体项目表!I:I,B12,具体项目表!BR:BR,"无需办理",具体项目表!J:J,"新建"))</f>
        <v>#DIV/0!</v>
      </c>
      <c r="CX12" s="26">
        <f>COUNTIFS(具体项目表!CG:CG,"0",具体项目表!I:I,B12,具体项目表!J:J,"新建")</f>
        <v>0</v>
      </c>
      <c r="CY12" s="28" t="e">
        <f>CX12/BS12</f>
        <v>#DIV/0!</v>
      </c>
      <c r="CZ12" s="49">
        <f>CX12-BS12</f>
        <v>0</v>
      </c>
      <c r="DA12" s="4">
        <f>BZ12+CB12+CD12+CF12+CH12+CL12+CN12+CP12+CR12+CT12+CV12</f>
        <v>0</v>
      </c>
      <c r="DC12" s="4">
        <f>DA12+DD12</f>
        <v>0</v>
      </c>
      <c r="DD12" s="4">
        <f>COUNTIFS(具体项目表!I:I,B12,具体项目表!V:V,"否",具体项目表!J:J,"新建")+COUNTIFS(具体项目表!I:I,B12,具体项目表!AA:AA,"否",具体项目表!J:J,"新建")+COUNTIFS(具体项目表!I:I,B12,具体项目表!AE:AE,"否",具体项目表!J:J,"新建")+COUNTIFS(具体项目表!I:I,B12,具体项目表!AK:AK,"否",具体项目表!J:J,"新建")+COUNTIFS(具体项目表!I:I,B12,具体项目表!AO:AO,"否",具体项目表!J:J,"新建")+COUNTIFS(具体项目表!I:I,B12,具体项目表!AV:AV,"否",具体项目表!J:J,"新建")+COUNTIFS(具体项目表!I:I,B12,具体项目表!BA:BA,"否",具体项目表!J:J,"新建")+COUNTIFS(具体项目表!I:I,B12,具体项目表!BE:BE,"否",具体项目表!J:J,"新建")+COUNTIFS(具体项目表!I:I,B12,具体项目表!BI:BI,"否",具体项目表!J:J,"新建")+COUNTIFS(具体项目表!I:I,B12,具体项目表!BN:BN,"否",具体项目表!J:J,"新建")+COUNTIFS(具体项目表!I:I,B12,具体项目表!BR:BR,"否",具体项目表!J:J,"新建")</f>
        <v>0</v>
      </c>
      <c r="DE12" s="50" t="e">
        <f>DA12/DC12</f>
        <v>#DIV/0!</v>
      </c>
    </row>
    <row r="13" s="4" customFormat="1" ht="40" customHeight="1" spans="1:109">
      <c r="A13" s="25" t="s">
        <v>634</v>
      </c>
      <c r="B13" s="25" t="s">
        <v>634</v>
      </c>
      <c r="C13" s="26">
        <f>AK13+BS13</f>
        <v>0</v>
      </c>
      <c r="D13" s="27">
        <f>AL13+BT13</f>
        <v>0</v>
      </c>
      <c r="E13" s="27">
        <f>AM13+BU13</f>
        <v>0</v>
      </c>
      <c r="F13" s="26">
        <f>AN13+BV13</f>
        <v>0</v>
      </c>
      <c r="G13" s="28" t="e">
        <f>F13/C13</f>
        <v>#DIV/0!</v>
      </c>
      <c r="H13" s="27">
        <f>AP13+BX13</f>
        <v>0</v>
      </c>
      <c r="I13" s="28" t="e">
        <f>H13/E13</f>
        <v>#DIV/0!</v>
      </c>
      <c r="J13" s="26">
        <f>AR13+BZ13</f>
        <v>0</v>
      </c>
      <c r="K13" s="28" t="e">
        <f>J13/(C13-COUNTIFS(具体项目表!I:I,B13,具体项目表!V:V,"无需办理"))</f>
        <v>#DIV/0!</v>
      </c>
      <c r="L13" s="30">
        <f>AT13+CB13</f>
        <v>0</v>
      </c>
      <c r="M13" s="28" t="e">
        <f>L13/(C13-COUNTIFS(具体项目表!I:I,B13,具体项目表!AA:AA,"无需办理"))</f>
        <v>#DIV/0!</v>
      </c>
      <c r="N13" s="26">
        <f>AV13+CD13</f>
        <v>0</v>
      </c>
      <c r="O13" s="28" t="e">
        <f>N13/(C13-COUNTIFS(具体项目表!I:I,B13,具体项目表!AE:AE,"无需办理"))</f>
        <v>#DIV/0!</v>
      </c>
      <c r="P13" s="30">
        <f>AX13+CF13</f>
        <v>0</v>
      </c>
      <c r="Q13" s="28" t="e">
        <f>P13/(C13-COUNTIFS(具体项目表!I:I,B13,具体项目表!AK:AK,"无需办理"))</f>
        <v>#DIV/0!</v>
      </c>
      <c r="R13" s="30">
        <f>AZ13+CH13</f>
        <v>0</v>
      </c>
      <c r="S13" s="28" t="e">
        <f>R13/(C13-COUNTIFS(具体项目表!I:I,B13,具体项目表!AO:AO,"无需办理"))</f>
        <v>#DIV/0!</v>
      </c>
      <c r="T13" s="26">
        <f>BB13+CJ13</f>
        <v>0</v>
      </c>
      <c r="U13" s="28" t="e">
        <f>T13/(C13-COUNTIFS(具体项目表!I:I,B13,具体项目表!AS:AS,"无需办理"))</f>
        <v>#DIV/0!</v>
      </c>
      <c r="V13" s="26">
        <f>BD13+CL13</f>
        <v>0</v>
      </c>
      <c r="W13" s="28" t="e">
        <f>V13/(C13-COUNTIFS(具体项目表!I:I,B13,具体项目表!AV:AV,"无需办理"))</f>
        <v>#DIV/0!</v>
      </c>
      <c r="X13" s="26">
        <f>BF13+CN13</f>
        <v>0</v>
      </c>
      <c r="Y13" s="28" t="e">
        <f>X13/(C13-COUNTIFS(具体项目表!I:I,B13,具体项目表!BA:BA,"无需办理"))</f>
        <v>#DIV/0!</v>
      </c>
      <c r="Z13" s="26">
        <f>BH13+CP13</f>
        <v>0</v>
      </c>
      <c r="AA13" s="28" t="e">
        <f>Z13/(C13-COUNTIFS(具体项目表!I:I,B13,具体项目表!BE:BE,"无需办理"))</f>
        <v>#DIV/0!</v>
      </c>
      <c r="AB13" s="26">
        <f>BJ13+CR13</f>
        <v>0</v>
      </c>
      <c r="AC13" s="28" t="e">
        <f>AB13/(C13-COUNTIFS(具体项目表!I:I,B13,具体项目表!BI:BI,"无需办理"))</f>
        <v>#DIV/0!</v>
      </c>
      <c r="AD13" s="26">
        <f>BL13+CT13</f>
        <v>0</v>
      </c>
      <c r="AE13" s="28" t="e">
        <f>AD13/(C13-COUNTIFS(具体项目表!I:I,B13,具体项目表!BN:BN,"无需办理"))</f>
        <v>#DIV/0!</v>
      </c>
      <c r="AF13" s="26">
        <f>BN13+CV13</f>
        <v>0</v>
      </c>
      <c r="AG13" s="28" t="e">
        <f>AF13/(C13-COUNTIFS(具体项目表!I:I,B13,具体项目表!BR:BR,"无需办理"))</f>
        <v>#DIV/0!</v>
      </c>
      <c r="AH13" s="31">
        <f>BP13+CX13</f>
        <v>0</v>
      </c>
      <c r="AI13" s="28" t="e">
        <f>AH13/C13</f>
        <v>#DIV/0!</v>
      </c>
      <c r="AJ13" s="24" t="s">
        <v>634</v>
      </c>
      <c r="AK13" s="26">
        <f>COUNTIFS(具体项目表!I:I,B13,具体项目表!J:J,"续建")</f>
        <v>0</v>
      </c>
      <c r="AL13" s="27">
        <f>SUMIFS(具体项目表!K:K,具体项目表!I:I,B13,具体项目表!J:J,"续建")</f>
        <v>0</v>
      </c>
      <c r="AM13" s="27">
        <f>SUMIFS(具体项目表!L:L,具体项目表!I:I,B13,具体项目表!J:J,"续建")</f>
        <v>0</v>
      </c>
      <c r="AN13" s="26">
        <f>COUNTIFS(具体项目表!I:I,B13,具体项目表!J:J,"续建",具体项目表!M:M,"是")</f>
        <v>0</v>
      </c>
      <c r="AO13" s="28" t="e">
        <f>AN13/AK13</f>
        <v>#DIV/0!</v>
      </c>
      <c r="AP13" s="27">
        <f>SUMIFS(具体项目表!O:O,具体项目表!I:I,B13,具体项目表!J:J,"续建")</f>
        <v>0</v>
      </c>
      <c r="AQ13" s="28" t="e">
        <f>AP13/AM13</f>
        <v>#DIV/0!</v>
      </c>
      <c r="AR13" s="26">
        <f>COUNTIFS(具体项目表!I:I,B13,具体项目表!V:V,"是",具体项目表!J:J,"续建")</f>
        <v>0</v>
      </c>
      <c r="AS13" s="28" t="e">
        <f>AR13/(AK13-COUNTIFS(具体项目表!I:I,B13,具体项目表!V:V,"无需办理",具体项目表!J:J,"续建"))</f>
        <v>#DIV/0!</v>
      </c>
      <c r="AT13" s="30">
        <f>COUNTIFS(具体项目表!I:I,B13,具体项目表!AA:AA,"是",具体项目表!J:J,"续建")</f>
        <v>0</v>
      </c>
      <c r="AU13" s="28" t="e">
        <f>AT13/(AK13-COUNTIFS(具体项目表!I:I,B13,具体项目表!AA:AA,"无需办理",具体项目表!J:J,"续建"))</f>
        <v>#DIV/0!</v>
      </c>
      <c r="AV13" s="26">
        <f>COUNTIFS(具体项目表!I:I,B13,具体项目表!AE:AE,"是",具体项目表!J:J,"续建")</f>
        <v>0</v>
      </c>
      <c r="AW13" s="28" t="e">
        <f>AV13/(AK13-COUNTIFS(具体项目表!I:I,B13,具体项目表!AE:AE,"无需办理",具体项目表!J:J,"续建"))</f>
        <v>#DIV/0!</v>
      </c>
      <c r="AX13" s="30">
        <f>COUNTIFS(具体项目表!I:I,B13,具体项目表!AK:AK,"是",具体项目表!J:J,"续建")</f>
        <v>0</v>
      </c>
      <c r="AY13" s="28" t="e">
        <f>AX13/(AK13-COUNTIFS(具体项目表!I:I,B13,具体项目表!AK:AK,"无需办理",具体项目表!J:J,"续建"))</f>
        <v>#DIV/0!</v>
      </c>
      <c r="AZ13" s="30">
        <f>COUNTIFS(具体项目表!I:I,B13,具体项目表!AO:AO,"是",具体项目表!J:J,"续建")</f>
        <v>0</v>
      </c>
      <c r="BA13" s="28" t="e">
        <f>AZ13/(AK13-COUNTIFS(具体项目表!I:I,B13,具体项目表!AO:AO,"无需办理",具体项目表!J:J,"续建"))</f>
        <v>#DIV/0!</v>
      </c>
      <c r="BB13" s="26">
        <f>COUNTIFS(具体项目表!I:I,B13,具体项目表!AS:AS,"是",具体项目表!J:J,"续建")</f>
        <v>0</v>
      </c>
      <c r="BC13" s="28" t="e">
        <f>BB13/(AK13-COUNTIFS(具体项目表!I:I,B13,具体项目表!AS:AS,"无需办理",具体项目表!J:J,"续建"))</f>
        <v>#DIV/0!</v>
      </c>
      <c r="BD13" s="26">
        <f>COUNTIFS(具体项目表!I:I,B13,具体项目表!AV:AV,"是",具体项目表!J:J,"续建")</f>
        <v>0</v>
      </c>
      <c r="BE13" s="28" t="e">
        <f>BD13/(AK13-COUNTIFS(具体项目表!I:I,B13,具体项目表!AV:AV,"无需办理",具体项目表!J:J,"续建"))</f>
        <v>#DIV/0!</v>
      </c>
      <c r="BF13" s="26">
        <f>COUNTIFS(具体项目表!I:I,B13,具体项目表!BA:BA,"是",具体项目表!J:J,"续建")</f>
        <v>0</v>
      </c>
      <c r="BG13" s="28" t="e">
        <f>BF13/(AK13-COUNTIFS(具体项目表!I:I,B13,具体项目表!BA:BA,"无需办理",具体项目表!J:J,"续建"))</f>
        <v>#DIV/0!</v>
      </c>
      <c r="BH13" s="26">
        <f>COUNTIFS(具体项目表!I:I,B13,具体项目表!BE:BE,"是",具体项目表!J:J,"续建")</f>
        <v>0</v>
      </c>
      <c r="BI13" s="28" t="e">
        <f>BH13/(AK13-COUNTIFS(具体项目表!I:I,B13,具体项目表!BE:BE,"无需办理",具体项目表!J:J,"续建"))</f>
        <v>#DIV/0!</v>
      </c>
      <c r="BJ13" s="26">
        <f>COUNTIFS(具体项目表!I:I,B13,具体项目表!BI:BI,"是",具体项目表!J:J,"续建")</f>
        <v>0</v>
      </c>
      <c r="BK13" s="28" t="e">
        <f>BJ13/(AK13-COUNTIFS(具体项目表!I:I,B13,具体项目表!BI:BI,"无需办理",具体项目表!J:J,"续建"))</f>
        <v>#DIV/0!</v>
      </c>
      <c r="BL13" s="26">
        <f>COUNTIFS(具体项目表!I:I,B13,具体项目表!BN:BN,"是",具体项目表!J:J,"续建")</f>
        <v>0</v>
      </c>
      <c r="BM13" s="28" t="e">
        <f>BL13/(AK13-COUNTIFS(具体项目表!I:I,B13,具体项目表!BN:BN,"无需办理",具体项目表!J:J,"续建"))</f>
        <v>#DIV/0!</v>
      </c>
      <c r="BN13" s="26">
        <f>COUNTIFS(具体项目表!I:I,B13,具体项目表!BR:BR,"是",具体项目表!J:J,"续建")</f>
        <v>0</v>
      </c>
      <c r="BO13" s="28" t="e">
        <f>BN13/(AK13-COUNTIFS(具体项目表!I:I,B13,具体项目表!BR:BR,"无需办理",具体项目表!J:J,"续建"))</f>
        <v>#DIV/0!</v>
      </c>
      <c r="BP13" s="26">
        <f>COUNTIFS(具体项目表!CG:CG,"0",具体项目表!I:I,B13,具体项目表!J:J,"续建")</f>
        <v>0</v>
      </c>
      <c r="BQ13" s="28" t="e">
        <f>BP13/AK13</f>
        <v>#DIV/0!</v>
      </c>
      <c r="BR13" s="32" t="s">
        <v>634</v>
      </c>
      <c r="BS13" s="26">
        <f>COUNTIFS(具体项目表!I:I,B13,具体项目表!J:J,"新建")</f>
        <v>0</v>
      </c>
      <c r="BT13" s="27">
        <f>SUMIFS(具体项目表!K:K,具体项目表!I:I,B13,具体项目表!J:J,"新建")</f>
        <v>0</v>
      </c>
      <c r="BU13" s="27">
        <f>SUMIFS(具体项目表!L:L,具体项目表!I:I,B13,具体项目表!J:J,"新建")</f>
        <v>0</v>
      </c>
      <c r="BV13" s="26">
        <f>COUNTIFS(具体项目表!I:I,B13,具体项目表!J:J,"新建",具体项目表!M:M,"是")</f>
        <v>0</v>
      </c>
      <c r="BW13" s="28" t="e">
        <f>BV13/BS13</f>
        <v>#DIV/0!</v>
      </c>
      <c r="BX13" s="27">
        <f>SUMIFS(具体项目表!O:O,具体项目表!I:I,B13,具体项目表!J:J,"新建")</f>
        <v>0</v>
      </c>
      <c r="BY13" s="28" t="e">
        <f>BX13/BU13</f>
        <v>#DIV/0!</v>
      </c>
      <c r="BZ13" s="26">
        <f>COUNTIFS(具体项目表!I:I,B13,具体项目表!V:V,"是",具体项目表!J:J,"新建")</f>
        <v>0</v>
      </c>
      <c r="CA13" s="28" t="e">
        <f>BZ13/(BS13-COUNTIFS(具体项目表!I:I,B13,具体项目表!V:V,"无需办理",具体项目表!J:J,"新建"))</f>
        <v>#DIV/0!</v>
      </c>
      <c r="CB13" s="30">
        <f>COUNTIFS(具体项目表!I:I,B13,具体项目表!AA:AA,"是",具体项目表!J:J,"新建")</f>
        <v>0</v>
      </c>
      <c r="CC13" s="28" t="e">
        <f>CB13/(BS13-COUNTIFS(具体项目表!I:I,B13,具体项目表!AA:AA,"无需办理",具体项目表!J:J,"新建"))</f>
        <v>#DIV/0!</v>
      </c>
      <c r="CD13" s="26">
        <f>COUNTIFS(具体项目表!I:I,B13,具体项目表!AE:AE,"是",具体项目表!J:J,"新建")</f>
        <v>0</v>
      </c>
      <c r="CE13" s="28" t="e">
        <f>CD13/(BS13-COUNTIFS(具体项目表!I:I,B13,具体项目表!AE:AE,"无需办理",具体项目表!J:J,"新建"))</f>
        <v>#DIV/0!</v>
      </c>
      <c r="CF13" s="30">
        <f>COUNTIFS(具体项目表!I:I,B13,具体项目表!AK:AK,"是",具体项目表!J:J,"新建")</f>
        <v>0</v>
      </c>
      <c r="CG13" s="28" t="e">
        <f>CF13/(BS13-COUNTIFS(具体项目表!I:I,B13,具体项目表!AK:AK,"无需办理",具体项目表!J:J,"新建"))</f>
        <v>#DIV/0!</v>
      </c>
      <c r="CH13" s="30">
        <f>COUNTIFS(具体项目表!I:I,B13,具体项目表!AO:AO,"是",具体项目表!J:J,"新建")</f>
        <v>0</v>
      </c>
      <c r="CI13" s="28" t="e">
        <f>CH13/(BS13-COUNTIFS(具体项目表!I:I,B13,具体项目表!AO:AO,"无需办理",具体项目表!J:J,"新建"))</f>
        <v>#DIV/0!</v>
      </c>
      <c r="CJ13" s="26">
        <f>COUNTIFS(具体项目表!I:I,B13,具体项目表!AS:AS,"是",具体项目表!J:J,"新建")</f>
        <v>0</v>
      </c>
      <c r="CK13" s="28" t="e">
        <f>CJ13/(BS13-COUNTIFS(具体项目表!I:I,B13,具体项目表!AS:AS,"无需办理",具体项目表!J:J,"新建"))</f>
        <v>#DIV/0!</v>
      </c>
      <c r="CL13" s="26">
        <f>COUNTIFS(具体项目表!I:I,B13,具体项目表!AV:AV,"是",具体项目表!J:J,"新建")</f>
        <v>0</v>
      </c>
      <c r="CM13" s="28" t="e">
        <f>CL13/(BS13-COUNTIFS(具体项目表!I:I,B13,具体项目表!AV:AV,"无需办理",具体项目表!J:J,"新建"))</f>
        <v>#DIV/0!</v>
      </c>
      <c r="CN13" s="26">
        <f>COUNTIFS(具体项目表!I:I,B13,具体项目表!BA:BA,"是",具体项目表!J:J,"新建")</f>
        <v>0</v>
      </c>
      <c r="CO13" s="33" t="e">
        <f>CN13/(BS13-COUNTIFS(具体项目表!I:I,B13,具体项目表!BA:BA,"无需办理",具体项目表!J:J,"新建"))</f>
        <v>#DIV/0!</v>
      </c>
      <c r="CP13" s="26">
        <f>COUNTIFS(具体项目表!I:I,B13,具体项目表!BE:BE,"是",具体项目表!J:J,"新建")</f>
        <v>0</v>
      </c>
      <c r="CQ13" s="33" t="e">
        <f>CP13/(BS13-COUNTIFS(具体项目表!I:I,B13,具体项目表!BE:BE,"无需办理",具体项目表!J:J,"新建"))</f>
        <v>#DIV/0!</v>
      </c>
      <c r="CR13" s="26">
        <f>COUNTIFS(具体项目表!I:I,B13,具体项目表!BI:BI,"是",具体项目表!J:J,"新建")</f>
        <v>0</v>
      </c>
      <c r="CS13" s="28" t="e">
        <f>CR13/(BS13-COUNTIFS(具体项目表!I:I,B13,具体项目表!BI:BI,"无需办理",具体项目表!J:J,"新建"))</f>
        <v>#DIV/0!</v>
      </c>
      <c r="CT13" s="26">
        <f>COUNTIFS(具体项目表!I:I,B13,具体项目表!BN:BN,"是",具体项目表!J:J,"新建")</f>
        <v>0</v>
      </c>
      <c r="CU13" s="28" t="e">
        <f>CT13/(BS13-COUNTIFS(具体项目表!I:I,B13,具体项目表!BN:BN,"无需办理",具体项目表!J:J,"新建"))</f>
        <v>#DIV/0!</v>
      </c>
      <c r="CV13" s="26">
        <f>COUNTIFS(具体项目表!I:I,B13,具体项目表!BR:BR,"是",具体项目表!J:J,"新建")</f>
        <v>0</v>
      </c>
      <c r="CW13" s="28" t="e">
        <f>CV13/(BS13-COUNTIFS(具体项目表!I:I,B13,具体项目表!BR:BR,"无需办理",具体项目表!J:J,"新建"))</f>
        <v>#DIV/0!</v>
      </c>
      <c r="CX13" s="26">
        <f>COUNTIFS(具体项目表!CG:CG,"0",具体项目表!I:I,B13,具体项目表!J:J,"新建")</f>
        <v>0</v>
      </c>
      <c r="CY13" s="28" t="e">
        <f>CX13/BS13</f>
        <v>#DIV/0!</v>
      </c>
      <c r="CZ13" s="49">
        <f>CX13-BS13</f>
        <v>0</v>
      </c>
      <c r="DA13" s="4">
        <f>BZ13+CB13+CD13+CF13+CH13+CL13+CN13+CP13+CR13+CT13+CV13</f>
        <v>0</v>
      </c>
      <c r="DC13" s="4">
        <f>DA13+DD13</f>
        <v>0</v>
      </c>
      <c r="DD13" s="4">
        <f>COUNTIFS(具体项目表!I:I,B13,具体项目表!V:V,"否",具体项目表!J:J,"新建")+COUNTIFS(具体项目表!I:I,B13,具体项目表!AA:AA,"否",具体项目表!J:J,"新建")+COUNTIFS(具体项目表!I:I,B13,具体项目表!AE:AE,"否",具体项目表!J:J,"新建")+COUNTIFS(具体项目表!I:I,B13,具体项目表!AK:AK,"否",具体项目表!J:J,"新建")+COUNTIFS(具体项目表!I:I,B13,具体项目表!AO:AO,"否",具体项目表!J:J,"新建")+COUNTIFS(具体项目表!I:I,B13,具体项目表!AV:AV,"否",具体项目表!J:J,"新建")+COUNTIFS(具体项目表!I:I,B13,具体项目表!BA:BA,"否",具体项目表!J:J,"新建")+COUNTIFS(具体项目表!I:I,B13,具体项目表!BE:BE,"否",具体项目表!J:J,"新建")+COUNTIFS(具体项目表!I:I,B13,具体项目表!BI:BI,"否",具体项目表!J:J,"新建")+COUNTIFS(具体项目表!I:I,B13,具体项目表!BN:BN,"否",具体项目表!J:J,"新建")+COUNTIFS(具体项目表!I:I,B13,具体项目表!BR:BR,"否",具体项目表!J:J,"新建")</f>
        <v>0</v>
      </c>
      <c r="DE13" s="50" t="e">
        <f>DA13/DC13</f>
        <v>#DIV/0!</v>
      </c>
    </row>
    <row r="14" s="4" customFormat="1" ht="40" customHeight="1" spans="1:109">
      <c r="A14" s="25" t="s">
        <v>635</v>
      </c>
      <c r="B14" s="25" t="s">
        <v>635</v>
      </c>
      <c r="C14" s="26">
        <f>AK14+BS14</f>
        <v>0</v>
      </c>
      <c r="D14" s="27">
        <f>AL14+BT14</f>
        <v>0</v>
      </c>
      <c r="E14" s="27">
        <f>AM14+BU14</f>
        <v>0</v>
      </c>
      <c r="F14" s="26">
        <f>AN14+BV14</f>
        <v>0</v>
      </c>
      <c r="G14" s="28" t="e">
        <f>F14/C14</f>
        <v>#DIV/0!</v>
      </c>
      <c r="H14" s="27">
        <f>AP14+BX14</f>
        <v>0</v>
      </c>
      <c r="I14" s="28" t="e">
        <f>H14/E14</f>
        <v>#DIV/0!</v>
      </c>
      <c r="J14" s="26">
        <f>AR14+BZ14</f>
        <v>0</v>
      </c>
      <c r="K14" s="28" t="e">
        <f>J14/(C14-COUNTIFS(具体项目表!I:I,B14,具体项目表!V:V,"无需办理"))</f>
        <v>#DIV/0!</v>
      </c>
      <c r="L14" s="30">
        <f>AT14+CB14</f>
        <v>0</v>
      </c>
      <c r="M14" s="28" t="e">
        <f>L14/(C14-COUNTIFS(具体项目表!I:I,B14,具体项目表!AA:AA,"无需办理"))</f>
        <v>#DIV/0!</v>
      </c>
      <c r="N14" s="26">
        <f>AV14+CD14</f>
        <v>0</v>
      </c>
      <c r="O14" s="28" t="e">
        <f>N14/(C14-COUNTIFS(具体项目表!I:I,B14,具体项目表!AE:AE,"无需办理"))</f>
        <v>#DIV/0!</v>
      </c>
      <c r="P14" s="30">
        <f>AX14+CF14</f>
        <v>0</v>
      </c>
      <c r="Q14" s="28" t="e">
        <f>P14/(C14-COUNTIFS(具体项目表!I:I,B14,具体项目表!AK:AK,"无需办理"))</f>
        <v>#DIV/0!</v>
      </c>
      <c r="R14" s="30">
        <f>AZ14+CH14</f>
        <v>0</v>
      </c>
      <c r="S14" s="28" t="e">
        <f>R14/(C14-COUNTIFS(具体项目表!I:I,B14,具体项目表!AO:AO,"无需办理"))</f>
        <v>#DIV/0!</v>
      </c>
      <c r="T14" s="26">
        <f>BB14+CJ14</f>
        <v>0</v>
      </c>
      <c r="U14" s="28" t="e">
        <f>T14/(C14-COUNTIFS(具体项目表!I:I,B14,具体项目表!AS:AS,"无需办理"))</f>
        <v>#DIV/0!</v>
      </c>
      <c r="V14" s="26">
        <f>BD14+CL14</f>
        <v>0</v>
      </c>
      <c r="W14" s="28" t="e">
        <f>V14/(C14-COUNTIFS(具体项目表!I:I,B14,具体项目表!AV:AV,"无需办理"))</f>
        <v>#DIV/0!</v>
      </c>
      <c r="X14" s="26">
        <f>BF14+CN14</f>
        <v>0</v>
      </c>
      <c r="Y14" s="28" t="e">
        <f>X14/(C14-COUNTIFS(具体项目表!I:I,B14,具体项目表!BA:BA,"无需办理"))</f>
        <v>#DIV/0!</v>
      </c>
      <c r="Z14" s="26">
        <f>BH14+CP14</f>
        <v>0</v>
      </c>
      <c r="AA14" s="28" t="e">
        <f>Z14/(C14-COUNTIFS(具体项目表!I:I,B14,具体项目表!BE:BE,"无需办理"))</f>
        <v>#DIV/0!</v>
      </c>
      <c r="AB14" s="26">
        <f>BJ14+CR14</f>
        <v>0</v>
      </c>
      <c r="AC14" s="28" t="e">
        <f>AB14/(C14-COUNTIFS(具体项目表!I:I,B14,具体项目表!BI:BI,"无需办理"))</f>
        <v>#DIV/0!</v>
      </c>
      <c r="AD14" s="26">
        <f>BL14+CT14</f>
        <v>0</v>
      </c>
      <c r="AE14" s="28" t="e">
        <f>AD14/(C14-COUNTIFS(具体项目表!I:I,B14,具体项目表!BN:BN,"无需办理"))</f>
        <v>#DIV/0!</v>
      </c>
      <c r="AF14" s="26">
        <f>BN14+CV14</f>
        <v>0</v>
      </c>
      <c r="AG14" s="28" t="e">
        <f>AF14/(C14-COUNTIFS(具体项目表!I:I,B14,具体项目表!BR:BR,"无需办理"))</f>
        <v>#DIV/0!</v>
      </c>
      <c r="AH14" s="31">
        <f>BP14+CX14</f>
        <v>0</v>
      </c>
      <c r="AI14" s="28" t="e">
        <f>AH14/C14</f>
        <v>#DIV/0!</v>
      </c>
      <c r="AJ14" s="24" t="s">
        <v>635</v>
      </c>
      <c r="AK14" s="26">
        <f>COUNTIFS(具体项目表!I:I,B14,具体项目表!J:J,"续建")</f>
        <v>0</v>
      </c>
      <c r="AL14" s="27">
        <f>SUMIFS(具体项目表!K:K,具体项目表!I:I,B14,具体项目表!J:J,"续建")</f>
        <v>0</v>
      </c>
      <c r="AM14" s="27">
        <f>SUMIFS(具体项目表!L:L,具体项目表!I:I,B14,具体项目表!J:J,"续建")</f>
        <v>0</v>
      </c>
      <c r="AN14" s="26">
        <f>COUNTIFS(具体项目表!I:I,B14,具体项目表!J:J,"续建",具体项目表!M:M,"是")</f>
        <v>0</v>
      </c>
      <c r="AO14" s="28" t="e">
        <f>AN14/AK14</f>
        <v>#DIV/0!</v>
      </c>
      <c r="AP14" s="27">
        <f>SUMIFS(具体项目表!O:O,具体项目表!I:I,B14,具体项目表!J:J,"续建")</f>
        <v>0</v>
      </c>
      <c r="AQ14" s="28" t="e">
        <f>AP14/AM14</f>
        <v>#DIV/0!</v>
      </c>
      <c r="AR14" s="26">
        <f>COUNTIFS(具体项目表!I:I,B14,具体项目表!V:V,"是",具体项目表!J:J,"续建")</f>
        <v>0</v>
      </c>
      <c r="AS14" s="28" t="e">
        <f>AR14/(AK14-COUNTIFS(具体项目表!I:I,B14,具体项目表!V:V,"无需办理",具体项目表!J:J,"续建"))</f>
        <v>#DIV/0!</v>
      </c>
      <c r="AT14" s="30">
        <f>COUNTIFS(具体项目表!I:I,B14,具体项目表!AA:AA,"是",具体项目表!J:J,"续建")</f>
        <v>0</v>
      </c>
      <c r="AU14" s="28" t="e">
        <f>AT14/(AK14-COUNTIFS(具体项目表!I:I,B14,具体项目表!AA:AA,"无需办理",具体项目表!J:J,"续建"))</f>
        <v>#DIV/0!</v>
      </c>
      <c r="AV14" s="26">
        <f>COUNTIFS(具体项目表!I:I,B14,具体项目表!AE:AE,"是",具体项目表!J:J,"续建")</f>
        <v>0</v>
      </c>
      <c r="AW14" s="28" t="e">
        <f>AV14/(AK14-COUNTIFS(具体项目表!I:I,B14,具体项目表!AE:AE,"无需办理",具体项目表!J:J,"续建"))</f>
        <v>#DIV/0!</v>
      </c>
      <c r="AX14" s="30">
        <f>COUNTIFS(具体项目表!I:I,B14,具体项目表!AK:AK,"是",具体项目表!J:J,"续建")</f>
        <v>0</v>
      </c>
      <c r="AY14" s="28" t="e">
        <f>AX14/(AK14-COUNTIFS(具体项目表!I:I,B14,具体项目表!AK:AK,"无需办理",具体项目表!J:J,"续建"))</f>
        <v>#DIV/0!</v>
      </c>
      <c r="AZ14" s="30">
        <f>COUNTIFS(具体项目表!I:I,B14,具体项目表!AO:AO,"是",具体项目表!J:J,"续建")</f>
        <v>0</v>
      </c>
      <c r="BA14" s="28" t="e">
        <f>AZ14/(AK14-COUNTIFS(具体项目表!I:I,B14,具体项目表!AO:AO,"无需办理",具体项目表!J:J,"续建"))</f>
        <v>#DIV/0!</v>
      </c>
      <c r="BB14" s="26">
        <f>COUNTIFS(具体项目表!I:I,B14,具体项目表!AS:AS,"是",具体项目表!J:J,"续建")</f>
        <v>0</v>
      </c>
      <c r="BC14" s="28" t="e">
        <f>BB14/(AK14-COUNTIFS(具体项目表!I:I,B14,具体项目表!AS:AS,"无需办理",具体项目表!J:J,"续建"))</f>
        <v>#DIV/0!</v>
      </c>
      <c r="BD14" s="26">
        <f>COUNTIFS(具体项目表!I:I,B14,具体项目表!AV:AV,"是",具体项目表!J:J,"续建")</f>
        <v>0</v>
      </c>
      <c r="BE14" s="28" t="e">
        <f>BD14/(AK14-COUNTIFS(具体项目表!I:I,B14,具体项目表!AV:AV,"无需办理",具体项目表!J:J,"续建"))</f>
        <v>#DIV/0!</v>
      </c>
      <c r="BF14" s="26">
        <f>COUNTIFS(具体项目表!I:I,B14,具体项目表!BA:BA,"是",具体项目表!J:J,"续建")</f>
        <v>0</v>
      </c>
      <c r="BG14" s="28" t="e">
        <f>BF14/(AK14-COUNTIFS(具体项目表!I:I,B14,具体项目表!BA:BA,"无需办理",具体项目表!J:J,"续建"))</f>
        <v>#DIV/0!</v>
      </c>
      <c r="BH14" s="26">
        <f>COUNTIFS(具体项目表!I:I,B14,具体项目表!BE:BE,"是",具体项目表!J:J,"续建")</f>
        <v>0</v>
      </c>
      <c r="BI14" s="28" t="e">
        <f>BH14/(AK14-COUNTIFS(具体项目表!I:I,B14,具体项目表!BE:BE,"无需办理",具体项目表!J:J,"续建"))</f>
        <v>#DIV/0!</v>
      </c>
      <c r="BJ14" s="26">
        <f>COUNTIFS(具体项目表!I:I,B14,具体项目表!BI:BI,"是",具体项目表!J:J,"续建")</f>
        <v>0</v>
      </c>
      <c r="BK14" s="28" t="e">
        <f>BJ14/(AK14-COUNTIFS(具体项目表!I:I,B14,具体项目表!BI:BI,"无需办理",具体项目表!J:J,"续建"))</f>
        <v>#DIV/0!</v>
      </c>
      <c r="BL14" s="26">
        <f>COUNTIFS(具体项目表!I:I,B14,具体项目表!BN:BN,"是",具体项目表!J:J,"续建")</f>
        <v>0</v>
      </c>
      <c r="BM14" s="28" t="e">
        <f>BL14/(AK14-COUNTIFS(具体项目表!I:I,B14,具体项目表!BN:BN,"无需办理",具体项目表!J:J,"续建"))</f>
        <v>#DIV/0!</v>
      </c>
      <c r="BN14" s="26">
        <f>COUNTIFS(具体项目表!I:I,B14,具体项目表!BR:BR,"是",具体项目表!J:J,"续建")</f>
        <v>0</v>
      </c>
      <c r="BO14" s="28" t="e">
        <f>BN14/(AK14-COUNTIFS(具体项目表!I:I,B14,具体项目表!BR:BR,"无需办理",具体项目表!J:J,"续建"))</f>
        <v>#DIV/0!</v>
      </c>
      <c r="BP14" s="26">
        <f>COUNTIFS(具体项目表!CG:CG,"0",具体项目表!I:I,B14,具体项目表!J:J,"续建")</f>
        <v>0</v>
      </c>
      <c r="BQ14" s="28" t="e">
        <f>BP14/AK14</f>
        <v>#DIV/0!</v>
      </c>
      <c r="BR14" s="32" t="s">
        <v>635</v>
      </c>
      <c r="BS14" s="26">
        <f>COUNTIFS(具体项目表!I:I,B14,具体项目表!J:J,"新建")</f>
        <v>0</v>
      </c>
      <c r="BT14" s="27">
        <f>SUMIFS(具体项目表!K:K,具体项目表!I:I,B14,具体项目表!J:J,"新建")</f>
        <v>0</v>
      </c>
      <c r="BU14" s="27">
        <f>SUMIFS(具体项目表!L:L,具体项目表!I:I,B14,具体项目表!J:J,"新建")</f>
        <v>0</v>
      </c>
      <c r="BV14" s="26">
        <f>COUNTIFS(具体项目表!I:I,B14,具体项目表!J:J,"新建",具体项目表!M:M,"是")</f>
        <v>0</v>
      </c>
      <c r="BW14" s="28" t="e">
        <f>BV14/BS14</f>
        <v>#DIV/0!</v>
      </c>
      <c r="BX14" s="27">
        <f>SUMIFS(具体项目表!O:O,具体项目表!I:I,B14,具体项目表!J:J,"新建")</f>
        <v>0</v>
      </c>
      <c r="BY14" s="28" t="e">
        <f>BX14/BU14</f>
        <v>#DIV/0!</v>
      </c>
      <c r="BZ14" s="26">
        <f>COUNTIFS(具体项目表!I:I,B14,具体项目表!V:V,"是",具体项目表!J:J,"新建")</f>
        <v>0</v>
      </c>
      <c r="CA14" s="28" t="e">
        <f>BZ14/(BS14-COUNTIFS(具体项目表!I:I,B14,具体项目表!V:V,"无需办理",具体项目表!J:J,"新建"))</f>
        <v>#DIV/0!</v>
      </c>
      <c r="CB14" s="30">
        <f>COUNTIFS(具体项目表!I:I,B14,具体项目表!AA:AA,"是",具体项目表!J:J,"新建")</f>
        <v>0</v>
      </c>
      <c r="CC14" s="28" t="e">
        <f>CB14/(BS14-COUNTIFS(具体项目表!I:I,B14,具体项目表!AA:AA,"无需办理",具体项目表!J:J,"新建"))</f>
        <v>#DIV/0!</v>
      </c>
      <c r="CD14" s="26">
        <f>COUNTIFS(具体项目表!I:I,B14,具体项目表!AE:AE,"是",具体项目表!J:J,"新建")</f>
        <v>0</v>
      </c>
      <c r="CE14" s="28" t="e">
        <f>CD14/(BS14-COUNTIFS(具体项目表!I:I,B14,具体项目表!AE:AE,"无需办理",具体项目表!J:J,"新建"))</f>
        <v>#DIV/0!</v>
      </c>
      <c r="CF14" s="30">
        <f>COUNTIFS(具体项目表!I:I,B14,具体项目表!AK:AK,"是",具体项目表!J:J,"新建")</f>
        <v>0</v>
      </c>
      <c r="CG14" s="28" t="e">
        <f>CF14/(BS14-COUNTIFS(具体项目表!I:I,B14,具体项目表!AK:AK,"无需办理",具体项目表!J:J,"新建"))</f>
        <v>#DIV/0!</v>
      </c>
      <c r="CH14" s="30">
        <f>COUNTIFS(具体项目表!I:I,B14,具体项目表!AO:AO,"是",具体项目表!J:J,"新建")</f>
        <v>0</v>
      </c>
      <c r="CI14" s="28" t="e">
        <f>CH14/(BS14-COUNTIFS(具体项目表!I:I,B14,具体项目表!AO:AO,"无需办理",具体项目表!J:J,"新建"))</f>
        <v>#DIV/0!</v>
      </c>
      <c r="CJ14" s="26">
        <f>COUNTIFS(具体项目表!I:I,B14,具体项目表!AS:AS,"是",具体项目表!J:J,"新建")</f>
        <v>0</v>
      </c>
      <c r="CK14" s="28" t="e">
        <f>CJ14/(BS14-COUNTIFS(具体项目表!I:I,B14,具体项目表!AS:AS,"无需办理",具体项目表!J:J,"新建"))</f>
        <v>#DIV/0!</v>
      </c>
      <c r="CL14" s="26">
        <f>COUNTIFS(具体项目表!I:I,B14,具体项目表!AV:AV,"是",具体项目表!J:J,"新建")</f>
        <v>0</v>
      </c>
      <c r="CM14" s="28" t="e">
        <f>CL14/(BS14-COUNTIFS(具体项目表!I:I,B14,具体项目表!AV:AV,"无需办理",具体项目表!J:J,"新建"))</f>
        <v>#DIV/0!</v>
      </c>
      <c r="CN14" s="26">
        <f>COUNTIFS(具体项目表!I:I,B14,具体项目表!BA:BA,"是",具体项目表!J:J,"新建")</f>
        <v>0</v>
      </c>
      <c r="CO14" s="33" t="e">
        <f>CN14/(BS14-COUNTIFS(具体项目表!I:I,B14,具体项目表!BA:BA,"无需办理",具体项目表!J:J,"新建"))</f>
        <v>#DIV/0!</v>
      </c>
      <c r="CP14" s="26">
        <f>COUNTIFS(具体项目表!I:I,B14,具体项目表!BE:BE,"是",具体项目表!J:J,"新建")</f>
        <v>0</v>
      </c>
      <c r="CQ14" s="33" t="e">
        <f>CP14/(BS14-COUNTIFS(具体项目表!I:I,B14,具体项目表!BE:BE,"无需办理",具体项目表!J:J,"新建"))</f>
        <v>#DIV/0!</v>
      </c>
      <c r="CR14" s="26">
        <f>COUNTIFS(具体项目表!I:I,B14,具体项目表!BI:BI,"是",具体项目表!J:J,"新建")</f>
        <v>0</v>
      </c>
      <c r="CS14" s="28" t="e">
        <f>CR14/(BS14-COUNTIFS(具体项目表!I:I,B14,具体项目表!BI:BI,"无需办理",具体项目表!J:J,"新建"))</f>
        <v>#DIV/0!</v>
      </c>
      <c r="CT14" s="26">
        <f>COUNTIFS(具体项目表!I:I,B14,具体项目表!BN:BN,"是",具体项目表!J:J,"新建")</f>
        <v>0</v>
      </c>
      <c r="CU14" s="28" t="e">
        <f>CT14/(BS14-COUNTIFS(具体项目表!I:I,B14,具体项目表!BN:BN,"无需办理",具体项目表!J:J,"新建"))</f>
        <v>#DIV/0!</v>
      </c>
      <c r="CV14" s="26">
        <f>COUNTIFS(具体项目表!I:I,B14,具体项目表!BR:BR,"是",具体项目表!J:J,"新建")</f>
        <v>0</v>
      </c>
      <c r="CW14" s="28" t="e">
        <f>CV14/(BS14-COUNTIFS(具体项目表!I:I,B14,具体项目表!BR:BR,"无需办理",具体项目表!J:J,"新建"))</f>
        <v>#DIV/0!</v>
      </c>
      <c r="CX14" s="26">
        <f>COUNTIFS(具体项目表!CG:CG,"0",具体项目表!I:I,B14,具体项目表!J:J,"新建")</f>
        <v>0</v>
      </c>
      <c r="CY14" s="28" t="e">
        <f>CX14/BS14</f>
        <v>#DIV/0!</v>
      </c>
      <c r="CZ14" s="49">
        <f>CX14-BS14</f>
        <v>0</v>
      </c>
      <c r="DA14" s="4">
        <f>BZ14+CB14+CD14+CF14+CH14+CL14+CN14+CP14+CR14+CT14+CV14</f>
        <v>0</v>
      </c>
      <c r="DC14" s="4">
        <f>DA14+DD14</f>
        <v>0</v>
      </c>
      <c r="DD14" s="4">
        <f>COUNTIFS(具体项目表!I:I,B14,具体项目表!V:V,"否",具体项目表!J:J,"新建")+COUNTIFS(具体项目表!I:I,B14,具体项目表!AA:AA,"否",具体项目表!J:J,"新建")+COUNTIFS(具体项目表!I:I,B14,具体项目表!AE:AE,"否",具体项目表!J:J,"新建")+COUNTIFS(具体项目表!I:I,B14,具体项目表!AK:AK,"否",具体项目表!J:J,"新建")+COUNTIFS(具体项目表!I:I,B14,具体项目表!AO:AO,"否",具体项目表!J:J,"新建")+COUNTIFS(具体项目表!I:I,B14,具体项目表!AV:AV,"否",具体项目表!J:J,"新建")+COUNTIFS(具体项目表!I:I,B14,具体项目表!BA:BA,"否",具体项目表!J:J,"新建")+COUNTIFS(具体项目表!I:I,B14,具体项目表!BE:BE,"否",具体项目表!J:J,"新建")+COUNTIFS(具体项目表!I:I,B14,具体项目表!BI:BI,"否",具体项目表!J:J,"新建")+COUNTIFS(具体项目表!I:I,B14,具体项目表!BN:BN,"否",具体项目表!J:J,"新建")+COUNTIFS(具体项目表!I:I,B14,具体项目表!BR:BR,"否",具体项目表!J:J,"新建")</f>
        <v>0</v>
      </c>
      <c r="DE14" s="50" t="e">
        <f>DA14/DC14</f>
        <v>#DIV/0!</v>
      </c>
    </row>
    <row r="15" s="4" customFormat="1" ht="40" customHeight="1" spans="1:109">
      <c r="A15" s="25" t="s">
        <v>636</v>
      </c>
      <c r="B15" s="25" t="s">
        <v>636</v>
      </c>
      <c r="C15" s="26">
        <f>AK15+BS15</f>
        <v>0</v>
      </c>
      <c r="D15" s="27">
        <f>AL15+BT15</f>
        <v>0</v>
      </c>
      <c r="E15" s="27">
        <f>AM15+BU15</f>
        <v>0</v>
      </c>
      <c r="F15" s="26">
        <f>AN15+BV15</f>
        <v>0</v>
      </c>
      <c r="G15" s="28" t="e">
        <f>F15/C15</f>
        <v>#DIV/0!</v>
      </c>
      <c r="H15" s="27">
        <f>AP15+BX15</f>
        <v>0</v>
      </c>
      <c r="I15" s="28" t="e">
        <f>H15/E15</f>
        <v>#DIV/0!</v>
      </c>
      <c r="J15" s="26">
        <f>AR15+BZ15</f>
        <v>0</v>
      </c>
      <c r="K15" s="28" t="e">
        <f>J15/(C15-COUNTIFS(具体项目表!I:I,B15,具体项目表!V:V,"无需办理"))</f>
        <v>#DIV/0!</v>
      </c>
      <c r="L15" s="30">
        <f>AT15+CB15</f>
        <v>0</v>
      </c>
      <c r="M15" s="28" t="e">
        <f>L15/(C15-COUNTIFS(具体项目表!I:I,B15,具体项目表!AA:AA,"无需办理"))</f>
        <v>#DIV/0!</v>
      </c>
      <c r="N15" s="26">
        <f>AV15+CD15</f>
        <v>0</v>
      </c>
      <c r="O15" s="28" t="e">
        <f>N15/(C15-COUNTIFS(具体项目表!I:I,B15,具体项目表!AE:AE,"无需办理"))</f>
        <v>#DIV/0!</v>
      </c>
      <c r="P15" s="30">
        <f>AX15+CF15</f>
        <v>0</v>
      </c>
      <c r="Q15" s="28" t="e">
        <f>P15/(C15-COUNTIFS(具体项目表!I:I,B15,具体项目表!AK:AK,"无需办理"))</f>
        <v>#DIV/0!</v>
      </c>
      <c r="R15" s="30">
        <f>AZ15+CH15</f>
        <v>0</v>
      </c>
      <c r="S15" s="28" t="e">
        <f>R15/(C15-COUNTIFS(具体项目表!I:I,B15,具体项目表!AO:AO,"无需办理"))</f>
        <v>#DIV/0!</v>
      </c>
      <c r="T15" s="26">
        <f>BB15+CJ15</f>
        <v>0</v>
      </c>
      <c r="U15" s="28" t="e">
        <f>T15/(C15-COUNTIFS(具体项目表!I:I,B15,具体项目表!AS:AS,"无需办理"))</f>
        <v>#DIV/0!</v>
      </c>
      <c r="V15" s="26">
        <f>BD15+CL15</f>
        <v>0</v>
      </c>
      <c r="W15" s="28" t="e">
        <f>V15/(C15-COUNTIFS(具体项目表!I:I,B15,具体项目表!AV:AV,"无需办理"))</f>
        <v>#DIV/0!</v>
      </c>
      <c r="X15" s="26">
        <f>BF15+CN15</f>
        <v>0</v>
      </c>
      <c r="Y15" s="28" t="e">
        <f>X15/(C15-COUNTIFS(具体项目表!I:I,B15,具体项目表!BA:BA,"无需办理"))</f>
        <v>#DIV/0!</v>
      </c>
      <c r="Z15" s="26">
        <f>BH15+CP15</f>
        <v>0</v>
      </c>
      <c r="AA15" s="28" t="e">
        <f>Z15/(C15-COUNTIFS(具体项目表!I:I,B15,具体项目表!BE:BE,"无需办理"))</f>
        <v>#DIV/0!</v>
      </c>
      <c r="AB15" s="26">
        <f>BJ15+CR15</f>
        <v>0</v>
      </c>
      <c r="AC15" s="28" t="e">
        <f>AB15/(C15-COUNTIFS(具体项目表!I:I,B15,具体项目表!BI:BI,"无需办理"))</f>
        <v>#DIV/0!</v>
      </c>
      <c r="AD15" s="26">
        <f>BL15+CT15</f>
        <v>0</v>
      </c>
      <c r="AE15" s="28" t="e">
        <f>AD15/(C15-COUNTIFS(具体项目表!I:I,B15,具体项目表!BN:BN,"无需办理"))</f>
        <v>#DIV/0!</v>
      </c>
      <c r="AF15" s="26">
        <f>BN15+CV15</f>
        <v>0</v>
      </c>
      <c r="AG15" s="28" t="e">
        <f>AF15/(C15-COUNTIFS(具体项目表!I:I,B15,具体项目表!BR:BR,"无需办理"))</f>
        <v>#DIV/0!</v>
      </c>
      <c r="AH15" s="31">
        <f>BP15+CX15</f>
        <v>0</v>
      </c>
      <c r="AI15" s="28" t="e">
        <f>AH15/C15</f>
        <v>#DIV/0!</v>
      </c>
      <c r="AJ15" s="24" t="s">
        <v>636</v>
      </c>
      <c r="AK15" s="26">
        <f>COUNTIFS(具体项目表!I:I,B15,具体项目表!J:J,"续建")</f>
        <v>0</v>
      </c>
      <c r="AL15" s="27">
        <f>SUMIFS(具体项目表!K:K,具体项目表!I:I,B15,具体项目表!J:J,"续建")</f>
        <v>0</v>
      </c>
      <c r="AM15" s="27">
        <f>SUMIFS(具体项目表!L:L,具体项目表!I:I,B15,具体项目表!J:J,"续建")</f>
        <v>0</v>
      </c>
      <c r="AN15" s="26">
        <f>COUNTIFS(具体项目表!I:I,B15,具体项目表!J:J,"续建",具体项目表!M:M,"是")</f>
        <v>0</v>
      </c>
      <c r="AO15" s="28" t="e">
        <f>AN15/AK15</f>
        <v>#DIV/0!</v>
      </c>
      <c r="AP15" s="27">
        <f>SUMIFS(具体项目表!O:O,具体项目表!I:I,B15,具体项目表!J:J,"续建")</f>
        <v>0</v>
      </c>
      <c r="AQ15" s="28" t="e">
        <f>AP15/AM15</f>
        <v>#DIV/0!</v>
      </c>
      <c r="AR15" s="26">
        <f>COUNTIFS(具体项目表!I:I,B15,具体项目表!V:V,"是",具体项目表!J:J,"续建")</f>
        <v>0</v>
      </c>
      <c r="AS15" s="28" t="e">
        <f>AR15/(AK15-COUNTIFS(具体项目表!I:I,B15,具体项目表!V:V,"无需办理",具体项目表!J:J,"续建"))</f>
        <v>#DIV/0!</v>
      </c>
      <c r="AT15" s="30">
        <f>COUNTIFS(具体项目表!I:I,B15,具体项目表!AA:AA,"是",具体项目表!J:J,"续建")</f>
        <v>0</v>
      </c>
      <c r="AU15" s="28" t="e">
        <f>AT15/(AK15-COUNTIFS(具体项目表!I:I,B15,具体项目表!AA:AA,"无需办理",具体项目表!J:J,"续建"))</f>
        <v>#DIV/0!</v>
      </c>
      <c r="AV15" s="26">
        <f>COUNTIFS(具体项目表!I:I,B15,具体项目表!AE:AE,"是",具体项目表!J:J,"续建")</f>
        <v>0</v>
      </c>
      <c r="AW15" s="28" t="e">
        <f>AV15/(AK15-COUNTIFS(具体项目表!I:I,B15,具体项目表!AE:AE,"无需办理",具体项目表!J:J,"续建"))</f>
        <v>#DIV/0!</v>
      </c>
      <c r="AX15" s="30">
        <f>COUNTIFS(具体项目表!I:I,B15,具体项目表!AK:AK,"是",具体项目表!J:J,"续建")</f>
        <v>0</v>
      </c>
      <c r="AY15" s="28" t="e">
        <f>AX15/(AK15-COUNTIFS(具体项目表!I:I,B15,具体项目表!AK:AK,"无需办理",具体项目表!J:J,"续建"))</f>
        <v>#DIV/0!</v>
      </c>
      <c r="AZ15" s="30">
        <f>COUNTIFS(具体项目表!I:I,B15,具体项目表!AO:AO,"是",具体项目表!J:J,"续建")</f>
        <v>0</v>
      </c>
      <c r="BA15" s="28" t="e">
        <f>AZ15/(AK15-COUNTIFS(具体项目表!I:I,B15,具体项目表!AO:AO,"无需办理",具体项目表!J:J,"续建"))</f>
        <v>#DIV/0!</v>
      </c>
      <c r="BB15" s="26">
        <f>COUNTIFS(具体项目表!I:I,B15,具体项目表!AS:AS,"是",具体项目表!J:J,"续建")</f>
        <v>0</v>
      </c>
      <c r="BC15" s="28" t="e">
        <f>BB15/(AK15-COUNTIFS(具体项目表!I:I,B15,具体项目表!AS:AS,"无需办理",具体项目表!J:J,"续建"))</f>
        <v>#DIV/0!</v>
      </c>
      <c r="BD15" s="26">
        <f>COUNTIFS(具体项目表!I:I,B15,具体项目表!AV:AV,"是",具体项目表!J:J,"续建")</f>
        <v>0</v>
      </c>
      <c r="BE15" s="28" t="e">
        <f>BD15/(AK15-COUNTIFS(具体项目表!I:I,B15,具体项目表!AV:AV,"无需办理",具体项目表!J:J,"续建"))</f>
        <v>#DIV/0!</v>
      </c>
      <c r="BF15" s="26">
        <f>COUNTIFS(具体项目表!I:I,B15,具体项目表!BA:BA,"是",具体项目表!J:J,"续建")</f>
        <v>0</v>
      </c>
      <c r="BG15" s="28" t="e">
        <f>BF15/(AK15-COUNTIFS(具体项目表!I:I,B15,具体项目表!BA:BA,"无需办理",具体项目表!J:J,"续建"))</f>
        <v>#DIV/0!</v>
      </c>
      <c r="BH15" s="26">
        <f>COUNTIFS(具体项目表!I:I,B15,具体项目表!BE:BE,"是",具体项目表!J:J,"续建")</f>
        <v>0</v>
      </c>
      <c r="BI15" s="28" t="e">
        <f>BH15/(AK15-COUNTIFS(具体项目表!I:I,B15,具体项目表!BE:BE,"无需办理",具体项目表!J:J,"续建"))</f>
        <v>#DIV/0!</v>
      </c>
      <c r="BJ15" s="26">
        <f>COUNTIFS(具体项目表!I:I,B15,具体项目表!BI:BI,"是",具体项目表!J:J,"续建")</f>
        <v>0</v>
      </c>
      <c r="BK15" s="28" t="e">
        <f>BJ15/(AK15-COUNTIFS(具体项目表!I:I,B15,具体项目表!BI:BI,"无需办理",具体项目表!J:J,"续建"))</f>
        <v>#DIV/0!</v>
      </c>
      <c r="BL15" s="26">
        <f>COUNTIFS(具体项目表!I:I,B15,具体项目表!BN:BN,"是",具体项目表!J:J,"续建")</f>
        <v>0</v>
      </c>
      <c r="BM15" s="28" t="e">
        <f>BL15/(AK15-COUNTIFS(具体项目表!I:I,B15,具体项目表!BN:BN,"无需办理",具体项目表!J:J,"续建"))</f>
        <v>#DIV/0!</v>
      </c>
      <c r="BN15" s="26">
        <f>COUNTIFS(具体项目表!I:I,B15,具体项目表!BR:BR,"是",具体项目表!J:J,"续建")</f>
        <v>0</v>
      </c>
      <c r="BO15" s="28" t="e">
        <f>BN15/(AK15-COUNTIFS(具体项目表!I:I,B15,具体项目表!BR:BR,"无需办理",具体项目表!J:J,"续建"))</f>
        <v>#DIV/0!</v>
      </c>
      <c r="BP15" s="26">
        <f>COUNTIFS(具体项目表!CG:CG,"0",具体项目表!I:I,B15,具体项目表!J:J,"续建")</f>
        <v>0</v>
      </c>
      <c r="BQ15" s="28" t="e">
        <f>BP15/AK15</f>
        <v>#DIV/0!</v>
      </c>
      <c r="BR15" s="32" t="s">
        <v>636</v>
      </c>
      <c r="BS15" s="26">
        <f>COUNTIFS(具体项目表!I:I,B15,具体项目表!J:J,"新建")</f>
        <v>0</v>
      </c>
      <c r="BT15" s="27">
        <f>SUMIFS(具体项目表!K:K,具体项目表!I:I,B15,具体项目表!J:J,"新建")</f>
        <v>0</v>
      </c>
      <c r="BU15" s="27">
        <f>SUMIFS(具体项目表!L:L,具体项目表!I:I,B15,具体项目表!J:J,"新建")</f>
        <v>0</v>
      </c>
      <c r="BV15" s="26">
        <f>COUNTIFS(具体项目表!I:I,B15,具体项目表!J:J,"新建",具体项目表!M:M,"是")</f>
        <v>0</v>
      </c>
      <c r="BW15" s="28" t="e">
        <f>BV15/BS15</f>
        <v>#DIV/0!</v>
      </c>
      <c r="BX15" s="27">
        <f>SUMIFS(具体项目表!O:O,具体项目表!I:I,B15,具体项目表!J:J,"新建")</f>
        <v>0</v>
      </c>
      <c r="BY15" s="28" t="e">
        <f>BX15/BU15</f>
        <v>#DIV/0!</v>
      </c>
      <c r="BZ15" s="26">
        <f>COUNTIFS(具体项目表!I:I,B15,具体项目表!V:V,"是",具体项目表!J:J,"新建")</f>
        <v>0</v>
      </c>
      <c r="CA15" s="28" t="e">
        <f>BZ15/(BS15-COUNTIFS(具体项目表!I:I,B15,具体项目表!V:V,"无需办理",具体项目表!J:J,"新建"))</f>
        <v>#DIV/0!</v>
      </c>
      <c r="CB15" s="30">
        <f>COUNTIFS(具体项目表!I:I,B15,具体项目表!AA:AA,"是",具体项目表!J:J,"新建")</f>
        <v>0</v>
      </c>
      <c r="CC15" s="28" t="e">
        <f>CB15/(BS15-COUNTIFS(具体项目表!I:I,B15,具体项目表!AA:AA,"无需办理",具体项目表!J:J,"新建"))</f>
        <v>#DIV/0!</v>
      </c>
      <c r="CD15" s="26">
        <f>COUNTIFS(具体项目表!I:I,B15,具体项目表!AE:AE,"是",具体项目表!J:J,"新建")</f>
        <v>0</v>
      </c>
      <c r="CE15" s="28" t="e">
        <f>CD15/(BS15-COUNTIFS(具体项目表!I:I,B15,具体项目表!AE:AE,"无需办理",具体项目表!J:J,"新建"))</f>
        <v>#DIV/0!</v>
      </c>
      <c r="CF15" s="30">
        <f>COUNTIFS(具体项目表!I:I,B15,具体项目表!AK:AK,"是",具体项目表!J:J,"新建")</f>
        <v>0</v>
      </c>
      <c r="CG15" s="28" t="e">
        <f>CF15/(BS15-COUNTIFS(具体项目表!I:I,B15,具体项目表!AK:AK,"无需办理",具体项目表!J:J,"新建"))</f>
        <v>#DIV/0!</v>
      </c>
      <c r="CH15" s="30">
        <f>COUNTIFS(具体项目表!I:I,B15,具体项目表!AO:AO,"是",具体项目表!J:J,"新建")</f>
        <v>0</v>
      </c>
      <c r="CI15" s="28" t="e">
        <f>CH15/(BS15-COUNTIFS(具体项目表!I:I,B15,具体项目表!AO:AO,"无需办理",具体项目表!J:J,"新建"))</f>
        <v>#DIV/0!</v>
      </c>
      <c r="CJ15" s="26">
        <f>COUNTIFS(具体项目表!I:I,B15,具体项目表!AS:AS,"是",具体项目表!J:J,"新建")</f>
        <v>0</v>
      </c>
      <c r="CK15" s="28" t="e">
        <f>CJ15/(BS15-COUNTIFS(具体项目表!I:I,B15,具体项目表!AS:AS,"无需办理",具体项目表!J:J,"新建"))</f>
        <v>#DIV/0!</v>
      </c>
      <c r="CL15" s="26">
        <f>COUNTIFS(具体项目表!I:I,B15,具体项目表!AV:AV,"是",具体项目表!J:J,"新建")</f>
        <v>0</v>
      </c>
      <c r="CM15" s="28" t="e">
        <f>CL15/(BS15-COUNTIFS(具体项目表!I:I,B15,具体项目表!AV:AV,"无需办理",具体项目表!J:J,"新建"))</f>
        <v>#DIV/0!</v>
      </c>
      <c r="CN15" s="26">
        <f>COUNTIFS(具体项目表!I:I,B15,具体项目表!BA:BA,"是",具体项目表!J:J,"新建")</f>
        <v>0</v>
      </c>
      <c r="CO15" s="33" t="e">
        <f>CN15/(BS15-COUNTIFS(具体项目表!I:I,B15,具体项目表!BA:BA,"无需办理",具体项目表!J:J,"新建"))</f>
        <v>#DIV/0!</v>
      </c>
      <c r="CP15" s="26">
        <f>COUNTIFS(具体项目表!I:I,B15,具体项目表!BE:BE,"是",具体项目表!J:J,"新建")</f>
        <v>0</v>
      </c>
      <c r="CQ15" s="33" t="e">
        <f>CP15/(BS15-COUNTIFS(具体项目表!I:I,B15,具体项目表!BE:BE,"无需办理",具体项目表!J:J,"新建"))</f>
        <v>#DIV/0!</v>
      </c>
      <c r="CR15" s="26">
        <f>COUNTIFS(具体项目表!I:I,B15,具体项目表!BI:BI,"是",具体项目表!J:J,"新建")</f>
        <v>0</v>
      </c>
      <c r="CS15" s="28" t="e">
        <f>CR15/(BS15-COUNTIFS(具体项目表!I:I,B15,具体项目表!BI:BI,"无需办理",具体项目表!J:J,"新建"))</f>
        <v>#DIV/0!</v>
      </c>
      <c r="CT15" s="26">
        <f>COUNTIFS(具体项目表!I:I,B15,具体项目表!BN:BN,"是",具体项目表!J:J,"新建")</f>
        <v>0</v>
      </c>
      <c r="CU15" s="28" t="e">
        <f>CT15/(BS15-COUNTIFS(具体项目表!I:I,B15,具体项目表!BN:BN,"无需办理",具体项目表!J:J,"新建"))</f>
        <v>#DIV/0!</v>
      </c>
      <c r="CV15" s="26">
        <f>COUNTIFS(具体项目表!I:I,B15,具体项目表!BR:BR,"是",具体项目表!J:J,"新建")</f>
        <v>0</v>
      </c>
      <c r="CW15" s="28" t="e">
        <f>CV15/(BS15-COUNTIFS(具体项目表!I:I,B15,具体项目表!BR:BR,"无需办理",具体项目表!J:J,"新建"))</f>
        <v>#DIV/0!</v>
      </c>
      <c r="CX15" s="26">
        <f>COUNTIFS(具体项目表!CG:CG,"0",具体项目表!I:I,B15,具体项目表!J:J,"新建")</f>
        <v>0</v>
      </c>
      <c r="CY15" s="28" t="e">
        <f>CX15/BS15</f>
        <v>#DIV/0!</v>
      </c>
      <c r="CZ15" s="49">
        <f>CX15-BS15</f>
        <v>0</v>
      </c>
      <c r="DA15" s="4">
        <f>BZ15+CB15+CD15+CF15+CH15+CL15+CN15+CP15+CR15+CT15+CV15</f>
        <v>0</v>
      </c>
      <c r="DC15" s="4">
        <f>DA15+DD15</f>
        <v>0</v>
      </c>
      <c r="DD15" s="4">
        <f>COUNTIFS(具体项目表!I:I,B15,具体项目表!V:V,"否",具体项目表!J:J,"新建")+COUNTIFS(具体项目表!I:I,B15,具体项目表!AA:AA,"否",具体项目表!J:J,"新建")+COUNTIFS(具体项目表!I:I,B15,具体项目表!AE:AE,"否",具体项目表!J:J,"新建")+COUNTIFS(具体项目表!I:I,B15,具体项目表!AK:AK,"否",具体项目表!J:J,"新建")+COUNTIFS(具体项目表!I:I,B15,具体项目表!AO:AO,"否",具体项目表!J:J,"新建")+COUNTIFS(具体项目表!I:I,B15,具体项目表!AV:AV,"否",具体项目表!J:J,"新建")+COUNTIFS(具体项目表!I:I,B15,具体项目表!BA:BA,"否",具体项目表!J:J,"新建")+COUNTIFS(具体项目表!I:I,B15,具体项目表!BE:BE,"否",具体项目表!J:J,"新建")+COUNTIFS(具体项目表!I:I,B15,具体项目表!BI:BI,"否",具体项目表!J:J,"新建")+COUNTIFS(具体项目表!I:I,B15,具体项目表!BN:BN,"否",具体项目表!J:J,"新建")+COUNTIFS(具体项目表!I:I,B15,具体项目表!BR:BR,"否",具体项目表!J:J,"新建")</f>
        <v>0</v>
      </c>
      <c r="DE15" s="50" t="e">
        <f>DA15/DC15</f>
        <v>#DIV/0!</v>
      </c>
    </row>
    <row r="16" s="4" customFormat="1" ht="40" customHeight="1" spans="1:109">
      <c r="A16" s="25" t="s">
        <v>61</v>
      </c>
      <c r="B16" s="25" t="s">
        <v>61</v>
      </c>
      <c r="C16" s="26">
        <f>AK16+BS16</f>
        <v>82</v>
      </c>
      <c r="D16" s="27">
        <f>AL16+BT16</f>
        <v>417.8502</v>
      </c>
      <c r="E16" s="27">
        <f>AM16+BU16</f>
        <v>203.24</v>
      </c>
      <c r="F16" s="26">
        <f>AN16+BV16</f>
        <v>71</v>
      </c>
      <c r="G16" s="28">
        <f>F16/C16</f>
        <v>0.865853658536585</v>
      </c>
      <c r="H16" s="27">
        <f>AP16+BX16</f>
        <v>89.3948</v>
      </c>
      <c r="I16" s="28">
        <f>H16/E16</f>
        <v>0.439848455028538</v>
      </c>
      <c r="J16" s="26">
        <f>AR16+BZ16</f>
        <v>81</v>
      </c>
      <c r="K16" s="28">
        <f>J16/(C16-COUNTIFS(具体项目表!I:I,B16,具体项目表!V:V,"无需办理"))</f>
        <v>0.98780487804878</v>
      </c>
      <c r="L16" s="30">
        <f>AT16+CB16</f>
        <v>5</v>
      </c>
      <c r="M16" s="28">
        <f>L16/(C16-COUNTIFS(具体项目表!I:I,B16,具体项目表!AA:AA,"无需办理"))</f>
        <v>1</v>
      </c>
      <c r="N16" s="26">
        <f>AV16+CD16</f>
        <v>4</v>
      </c>
      <c r="O16" s="28">
        <f>N16/(C16-COUNTIFS(具体项目表!I:I,B16,具体项目表!AE:AE,"无需办理"))</f>
        <v>1</v>
      </c>
      <c r="P16" s="30">
        <f>AX16+CF16</f>
        <v>18</v>
      </c>
      <c r="Q16" s="28">
        <f>P16/(C16-COUNTIFS(具体项目表!I:I,B16,具体项目表!AK:AK,"无需办理"))</f>
        <v>0.947368421052632</v>
      </c>
      <c r="R16" s="30">
        <f>AZ16+CH16</f>
        <v>21</v>
      </c>
      <c r="S16" s="28">
        <f>R16/(C16-COUNTIFS(具体项目表!I:I,B16,具体项目表!AO:AO,"无需办理"))</f>
        <v>0.91304347826087</v>
      </c>
      <c r="T16" s="26">
        <f>BB16+CJ16</f>
        <v>15</v>
      </c>
      <c r="U16" s="28">
        <f>T16/(C16-COUNTIFS(具体项目表!I:I,B16,具体项目表!AS:AS,"无需办理"))</f>
        <v>1</v>
      </c>
      <c r="V16" s="26">
        <f>BD16+CL16</f>
        <v>19</v>
      </c>
      <c r="W16" s="28">
        <f>V16/(C16-COUNTIFS(具体项目表!I:I,B16,具体项目表!AV:AV,"无需办理"))</f>
        <v>0.95</v>
      </c>
      <c r="X16" s="26">
        <f>BF16+CN16</f>
        <v>2</v>
      </c>
      <c r="Y16" s="28">
        <f>X16/(C16-COUNTIFS(具体项目表!I:I,B16,具体项目表!BA:BA,"无需办理"))</f>
        <v>1</v>
      </c>
      <c r="Z16" s="26">
        <f>BH16+CP16</f>
        <v>2</v>
      </c>
      <c r="AA16" s="28">
        <f>Z16/(C16-COUNTIFS(具体项目表!I:I,B16,具体项目表!BE:BE,"无需办理"))</f>
        <v>1</v>
      </c>
      <c r="AB16" s="26">
        <f>BJ16+CR16</f>
        <v>26</v>
      </c>
      <c r="AC16" s="28">
        <f>AB16/(C16-COUNTIFS(具体项目表!I:I,B16,具体项目表!BI:BI,"无需办理"))</f>
        <v>1</v>
      </c>
      <c r="AD16" s="26">
        <f>BL16+CT16</f>
        <v>8</v>
      </c>
      <c r="AE16" s="28">
        <f>AD16/(C16-COUNTIFS(具体项目表!I:I,B16,具体项目表!BN:BN,"无需办理"))</f>
        <v>0.888888888888889</v>
      </c>
      <c r="AF16" s="26">
        <f>BN16+CV16</f>
        <v>4</v>
      </c>
      <c r="AG16" s="28">
        <f>AF16/(C16-COUNTIFS(具体项目表!I:I,B16,具体项目表!BR:BR,"无需办理"))</f>
        <v>1</v>
      </c>
      <c r="AH16" s="31">
        <f>BP16+CX16</f>
        <v>79</v>
      </c>
      <c r="AI16" s="28">
        <f>AH16/C16</f>
        <v>0.963414634146341</v>
      </c>
      <c r="AJ16" s="24" t="s">
        <v>61</v>
      </c>
      <c r="AK16" s="26">
        <f>COUNTIFS(具体项目表!I:I,B16,具体项目表!J:J,"续建")</f>
        <v>20</v>
      </c>
      <c r="AL16" s="27">
        <f>SUMIFS(具体项目表!K:K,具体项目表!I:I,B16,具体项目表!J:J,"续建")</f>
        <v>165.42</v>
      </c>
      <c r="AM16" s="27">
        <f>SUMIFS(具体项目表!L:L,具体项目表!I:I,B16,具体项目表!J:J,"续建")</f>
        <v>57.17</v>
      </c>
      <c r="AN16" s="26">
        <f>COUNTIFS(具体项目表!I:I,B16,具体项目表!J:J,"续建",具体项目表!M:M,"是")</f>
        <v>19</v>
      </c>
      <c r="AO16" s="28">
        <f>AN16/AK16</f>
        <v>0.95</v>
      </c>
      <c r="AP16" s="27">
        <f>SUMIFS(具体项目表!O:O,具体项目表!I:I,B16,具体项目表!J:J,"续建")</f>
        <v>40.4948</v>
      </c>
      <c r="AQ16" s="28">
        <f>AP16/AM16</f>
        <v>0.708322546790275</v>
      </c>
      <c r="AR16" s="26">
        <f>COUNTIFS(具体项目表!I:I,B16,具体项目表!V:V,"是",具体项目表!J:J,"续建")</f>
        <v>20</v>
      </c>
      <c r="AS16" s="28">
        <f>AR16/(AK16-COUNTIFS(具体项目表!I:I,B16,具体项目表!V:V,"无需办理",具体项目表!J:J,"续建"))</f>
        <v>1</v>
      </c>
      <c r="AT16" s="30">
        <f>COUNTIFS(具体项目表!I:I,B16,具体项目表!AA:AA,"是",具体项目表!J:J,"续建")</f>
        <v>1</v>
      </c>
      <c r="AU16" s="28">
        <f>AT16/(AK16-COUNTIFS(具体项目表!I:I,B16,具体项目表!AA:AA,"无需办理",具体项目表!J:J,"续建"))</f>
        <v>1</v>
      </c>
      <c r="AV16" s="26">
        <f>COUNTIFS(具体项目表!I:I,B16,具体项目表!AE:AE,"是",具体项目表!J:J,"续建")</f>
        <v>1</v>
      </c>
      <c r="AW16" s="28">
        <f>AV16/(AK16-COUNTIFS(具体项目表!I:I,B16,具体项目表!AE:AE,"无需办理",具体项目表!J:J,"续建"))</f>
        <v>1</v>
      </c>
      <c r="AX16" s="30">
        <f>COUNTIFS(具体项目表!I:I,B16,具体项目表!AK:AK,"是",具体项目表!J:J,"续建")</f>
        <v>10</v>
      </c>
      <c r="AY16" s="28">
        <f>AX16/(AK16-COUNTIFS(具体项目表!I:I,B16,具体项目表!AK:AK,"无需办理",具体项目表!J:J,"续建"))</f>
        <v>1</v>
      </c>
      <c r="AZ16" s="30">
        <f>COUNTIFS(具体项目表!I:I,B16,具体项目表!AO:AO,"是",具体项目表!J:J,"续建")</f>
        <v>12</v>
      </c>
      <c r="BA16" s="28">
        <f>AZ16/(AK16-COUNTIFS(具体项目表!I:I,B16,具体项目表!AO:AO,"无需办理",具体项目表!J:J,"续建"))</f>
        <v>1</v>
      </c>
      <c r="BB16" s="26">
        <f>COUNTIFS(具体项目表!I:I,B16,具体项目表!AS:AS,"是",具体项目表!J:J,"续建")</f>
        <v>12</v>
      </c>
      <c r="BC16" s="28">
        <f>BB16/(AK16-COUNTIFS(具体项目表!I:I,B16,具体项目表!AS:AS,"无需办理",具体项目表!J:J,"续建"))</f>
        <v>1</v>
      </c>
      <c r="BD16" s="26">
        <f>COUNTIFS(具体项目表!I:I,B16,具体项目表!AV:AV,"是",具体项目表!J:J,"续建")</f>
        <v>12</v>
      </c>
      <c r="BE16" s="28">
        <f>BD16/(AK16-COUNTIFS(具体项目表!I:I,B16,具体项目表!AV:AV,"无需办理",具体项目表!J:J,"续建"))</f>
        <v>1</v>
      </c>
      <c r="BF16" s="26">
        <f>COUNTIFS(具体项目表!I:I,B16,具体项目表!BA:BA,"是",具体项目表!J:J,"续建")</f>
        <v>1</v>
      </c>
      <c r="BG16" s="28">
        <f>BF16/(AK16-COUNTIFS(具体项目表!I:I,B16,具体项目表!BA:BA,"无需办理",具体项目表!J:J,"续建"))</f>
        <v>1</v>
      </c>
      <c r="BH16" s="26">
        <f>COUNTIFS(具体项目表!I:I,B16,具体项目表!BE:BE,"是",具体项目表!J:J,"续建")</f>
        <v>1</v>
      </c>
      <c r="BI16" s="28">
        <f>BH16/(AK16-COUNTIFS(具体项目表!I:I,B16,具体项目表!BE:BE,"无需办理",具体项目表!J:J,"续建"))</f>
        <v>1</v>
      </c>
      <c r="BJ16" s="26">
        <f>COUNTIFS(具体项目表!I:I,B16,具体项目表!BI:BI,"是",具体项目表!J:J,"续建")</f>
        <v>15</v>
      </c>
      <c r="BK16" s="28">
        <f>BJ16/(AK16-COUNTIFS(具体项目表!I:I,B16,具体项目表!BI:BI,"无需办理",具体项目表!J:J,"续建"))</f>
        <v>1</v>
      </c>
      <c r="BL16" s="26">
        <f>COUNTIFS(具体项目表!I:I,B16,具体项目表!BN:BN,"是",具体项目表!J:J,"续建")</f>
        <v>8</v>
      </c>
      <c r="BM16" s="28">
        <f>BL16/(AK16-COUNTIFS(具体项目表!I:I,B16,具体项目表!BN:BN,"无需办理",具体项目表!J:J,"续建"))</f>
        <v>1</v>
      </c>
      <c r="BN16" s="26">
        <f>COUNTIFS(具体项目表!I:I,B16,具体项目表!BR:BR,"是",具体项目表!J:J,"续建")</f>
        <v>3</v>
      </c>
      <c r="BO16" s="28">
        <f>BN16/(AK16-COUNTIFS(具体项目表!I:I,B16,具体项目表!BR:BR,"无需办理",具体项目表!J:J,"续建"))</f>
        <v>1</v>
      </c>
      <c r="BP16" s="26">
        <f>COUNTIFS(具体项目表!CG:CG,"0",具体项目表!I:I,B16,具体项目表!J:J,"续建")</f>
        <v>20</v>
      </c>
      <c r="BQ16" s="28">
        <f>BP16/AK16</f>
        <v>1</v>
      </c>
      <c r="BR16" s="32" t="s">
        <v>61</v>
      </c>
      <c r="BS16" s="26">
        <f>COUNTIFS(具体项目表!I:I,B16,具体项目表!J:J,"新建")</f>
        <v>62</v>
      </c>
      <c r="BT16" s="27">
        <f>SUMIFS(具体项目表!K:K,具体项目表!I:I,B16,具体项目表!J:J,"新建")</f>
        <v>252.4302</v>
      </c>
      <c r="BU16" s="27">
        <f>SUMIFS(具体项目表!L:L,具体项目表!I:I,B16,具体项目表!J:J,"新建")</f>
        <v>146.07</v>
      </c>
      <c r="BV16" s="26">
        <f>COUNTIFS(具体项目表!I:I,B16,具体项目表!J:J,"新建",具体项目表!M:M,"是")</f>
        <v>52</v>
      </c>
      <c r="BW16" s="28">
        <f>BV16/BS16</f>
        <v>0.838709677419355</v>
      </c>
      <c r="BX16" s="27">
        <f>SUMIFS(具体项目表!O:O,具体项目表!I:I,B16,具体项目表!J:J,"新建")</f>
        <v>48.9</v>
      </c>
      <c r="BY16" s="28">
        <f>BX16/BU16</f>
        <v>0.334771000205381</v>
      </c>
      <c r="BZ16" s="26">
        <f>COUNTIFS(具体项目表!I:I,B16,具体项目表!V:V,"是",具体项目表!J:J,"新建")</f>
        <v>61</v>
      </c>
      <c r="CA16" s="28">
        <f>BZ16/(BS16-COUNTIFS(具体项目表!I:I,B16,具体项目表!V:V,"无需办理",具体项目表!J:J,"新建"))</f>
        <v>0.983870967741935</v>
      </c>
      <c r="CB16" s="30">
        <f>COUNTIFS(具体项目表!I:I,B16,具体项目表!AA:AA,"是",具体项目表!J:J,"新建")</f>
        <v>4</v>
      </c>
      <c r="CC16" s="28">
        <f>CB16/(BS16-COUNTIFS(具体项目表!I:I,B16,具体项目表!AA:AA,"无需办理",具体项目表!J:J,"新建"))</f>
        <v>1</v>
      </c>
      <c r="CD16" s="26">
        <f>COUNTIFS(具体项目表!I:I,B16,具体项目表!AE:AE,"是",具体项目表!J:J,"新建")</f>
        <v>3</v>
      </c>
      <c r="CE16" s="28">
        <f>CD16/(BS16-COUNTIFS(具体项目表!I:I,B16,具体项目表!AE:AE,"无需办理",具体项目表!J:J,"新建"))</f>
        <v>1</v>
      </c>
      <c r="CF16" s="30">
        <f>COUNTIFS(具体项目表!I:I,B16,具体项目表!AK:AK,"是",具体项目表!J:J,"新建")</f>
        <v>8</v>
      </c>
      <c r="CG16" s="28">
        <f>CF16/(BS16-COUNTIFS(具体项目表!I:I,B16,具体项目表!AK:AK,"无需办理",具体项目表!J:J,"新建"))</f>
        <v>0.888888888888889</v>
      </c>
      <c r="CH16" s="30">
        <f>COUNTIFS(具体项目表!I:I,B16,具体项目表!AO:AO,"是",具体项目表!J:J,"新建")</f>
        <v>9</v>
      </c>
      <c r="CI16" s="28">
        <f>CH16/(BS16-COUNTIFS(具体项目表!I:I,B16,具体项目表!AO:AO,"无需办理",具体项目表!J:J,"新建"))</f>
        <v>0.818181818181818</v>
      </c>
      <c r="CJ16" s="26">
        <f>COUNTIFS(具体项目表!I:I,B16,具体项目表!AS:AS,"是",具体项目表!J:J,"新建")</f>
        <v>3</v>
      </c>
      <c r="CK16" s="28">
        <f>CJ16/(BS16-COUNTIFS(具体项目表!I:I,B16,具体项目表!AS:AS,"无需办理",具体项目表!J:J,"新建"))</f>
        <v>1</v>
      </c>
      <c r="CL16" s="26">
        <f>COUNTIFS(具体项目表!I:I,B16,具体项目表!AV:AV,"是",具体项目表!J:J,"新建")</f>
        <v>7</v>
      </c>
      <c r="CM16" s="28">
        <f>CL16/(BS16-COUNTIFS(具体项目表!I:I,B16,具体项目表!AV:AV,"无需办理",具体项目表!J:J,"新建"))</f>
        <v>0.875</v>
      </c>
      <c r="CN16" s="26">
        <f>COUNTIFS(具体项目表!I:I,B16,具体项目表!BA:BA,"是",具体项目表!J:J,"新建")</f>
        <v>1</v>
      </c>
      <c r="CO16" s="33">
        <f>CN16/(BS16-COUNTIFS(具体项目表!I:I,B16,具体项目表!BA:BA,"无需办理",具体项目表!J:J,"新建"))</f>
        <v>1</v>
      </c>
      <c r="CP16" s="26">
        <f>COUNTIFS(具体项目表!I:I,B16,具体项目表!BE:BE,"是",具体项目表!J:J,"新建")</f>
        <v>1</v>
      </c>
      <c r="CQ16" s="33">
        <f>CP16/(BS16-COUNTIFS(具体项目表!I:I,B16,具体项目表!BE:BE,"无需办理",具体项目表!J:J,"新建"))</f>
        <v>1</v>
      </c>
      <c r="CR16" s="26">
        <f>COUNTIFS(具体项目表!I:I,B16,具体项目表!BI:BI,"是",具体项目表!J:J,"新建")</f>
        <v>11</v>
      </c>
      <c r="CS16" s="28">
        <f>CR16/(BS16-COUNTIFS(具体项目表!I:I,B16,具体项目表!BI:BI,"无需办理",具体项目表!J:J,"新建"))</f>
        <v>1</v>
      </c>
      <c r="CT16" s="26">
        <f>COUNTIFS(具体项目表!I:I,B16,具体项目表!BN:BN,"是",具体项目表!J:J,"新建")</f>
        <v>0</v>
      </c>
      <c r="CU16" s="28">
        <f>CT16/(BS16-COUNTIFS(具体项目表!I:I,B16,具体项目表!BN:BN,"无需办理",具体项目表!J:J,"新建"))</f>
        <v>0</v>
      </c>
      <c r="CV16" s="26">
        <f>COUNTIFS(具体项目表!I:I,B16,具体项目表!BR:BR,"是",具体项目表!J:J,"新建")</f>
        <v>1</v>
      </c>
      <c r="CW16" s="28">
        <f>CV16/(BS16-COUNTIFS(具体项目表!I:I,B16,具体项目表!BR:BR,"无需办理",具体项目表!J:J,"新建"))</f>
        <v>1</v>
      </c>
      <c r="CX16" s="26">
        <f>COUNTIFS(具体项目表!CG:CG,"0",具体项目表!I:I,B16,具体项目表!J:J,"新建")</f>
        <v>59</v>
      </c>
      <c r="CY16" s="28">
        <f>CX16/BS16</f>
        <v>0.951612903225806</v>
      </c>
      <c r="CZ16" s="49">
        <f>CX16-BS16</f>
        <v>-3</v>
      </c>
      <c r="DA16" s="4">
        <f>BZ16+CB16+CD16+CF16+CH16+CL16+CN16+CP16+CR16+CT16+CV16</f>
        <v>106</v>
      </c>
      <c r="DC16" s="4">
        <f>DA16+DD16</f>
        <v>112</v>
      </c>
      <c r="DD16" s="4">
        <f>COUNTIFS(具体项目表!I:I,B16,具体项目表!V:V,"否",具体项目表!J:J,"新建")+COUNTIFS(具体项目表!I:I,B16,具体项目表!AA:AA,"否",具体项目表!J:J,"新建")+COUNTIFS(具体项目表!I:I,B16,具体项目表!AE:AE,"否",具体项目表!J:J,"新建")+COUNTIFS(具体项目表!I:I,B16,具体项目表!AK:AK,"否",具体项目表!J:J,"新建")+COUNTIFS(具体项目表!I:I,B16,具体项目表!AO:AO,"否",具体项目表!J:J,"新建")+COUNTIFS(具体项目表!I:I,B16,具体项目表!AV:AV,"否",具体项目表!J:J,"新建")+COUNTIFS(具体项目表!I:I,B16,具体项目表!BA:BA,"否",具体项目表!J:J,"新建")+COUNTIFS(具体项目表!I:I,B16,具体项目表!BE:BE,"否",具体项目表!J:J,"新建")+COUNTIFS(具体项目表!I:I,B16,具体项目表!BI:BI,"否",具体项目表!J:J,"新建")+COUNTIFS(具体项目表!I:I,B16,具体项目表!BN:BN,"否",具体项目表!J:J,"新建")+COUNTIFS(具体项目表!I:I,B16,具体项目表!BR:BR,"否",具体项目表!J:J,"新建")</f>
        <v>6</v>
      </c>
      <c r="DE16" s="50">
        <f>DA16/DC16</f>
        <v>0.946428571428571</v>
      </c>
    </row>
    <row r="17" s="4" customFormat="1" ht="40" customHeight="1" spans="1:109">
      <c r="A17" s="25" t="s">
        <v>637</v>
      </c>
      <c r="B17" s="25" t="s">
        <v>638</v>
      </c>
      <c r="C17" s="26">
        <f>AK17+BS17</f>
        <v>0</v>
      </c>
      <c r="D17" s="27">
        <f>AL17+BT17</f>
        <v>0</v>
      </c>
      <c r="E17" s="27">
        <f>AM17+BU17</f>
        <v>0</v>
      </c>
      <c r="F17" s="26">
        <f>AN17+BV17</f>
        <v>0</v>
      </c>
      <c r="G17" s="28" t="e">
        <f>F17/C17</f>
        <v>#DIV/0!</v>
      </c>
      <c r="H17" s="27">
        <f>AP17+BX17</f>
        <v>0</v>
      </c>
      <c r="I17" s="28" t="e">
        <f>H17/E17</f>
        <v>#DIV/0!</v>
      </c>
      <c r="J17" s="26">
        <f>AR17+BZ17</f>
        <v>0</v>
      </c>
      <c r="K17" s="28" t="e">
        <f>J17/(C17-COUNTIFS(具体项目表!I:I,B17,具体项目表!V:V,"无需办理"))</f>
        <v>#DIV/0!</v>
      </c>
      <c r="L17" s="30">
        <f>AT17+CB17</f>
        <v>0</v>
      </c>
      <c r="M17" s="28" t="e">
        <f>L17/(C17-COUNTIFS(具体项目表!I:I,B17,具体项目表!AA:AA,"无需办理"))</f>
        <v>#DIV/0!</v>
      </c>
      <c r="N17" s="26">
        <f>AV17+CD17</f>
        <v>0</v>
      </c>
      <c r="O17" s="28" t="e">
        <f>N17/(C17-COUNTIFS(具体项目表!I:I,B17,具体项目表!AE:AE,"无需办理"))</f>
        <v>#DIV/0!</v>
      </c>
      <c r="P17" s="30">
        <f>AX17+CF17</f>
        <v>0</v>
      </c>
      <c r="Q17" s="28" t="e">
        <f>P17/(C17-COUNTIFS(具体项目表!I:I,B17,具体项目表!AK:AK,"无需办理"))</f>
        <v>#DIV/0!</v>
      </c>
      <c r="R17" s="30">
        <f>AZ17+CH17</f>
        <v>0</v>
      </c>
      <c r="S17" s="28" t="e">
        <f>R17/(C17-COUNTIFS(具体项目表!I:I,B17,具体项目表!AO:AO,"无需办理"))</f>
        <v>#DIV/0!</v>
      </c>
      <c r="T17" s="26">
        <f>BB17+CJ17</f>
        <v>0</v>
      </c>
      <c r="U17" s="28" t="e">
        <f>T17/(C17-COUNTIFS(具体项目表!I:I,B17,具体项目表!AS:AS,"无需办理"))</f>
        <v>#DIV/0!</v>
      </c>
      <c r="V17" s="26">
        <f>BD17+CL17</f>
        <v>0</v>
      </c>
      <c r="W17" s="28" t="e">
        <f>V17/(C17-COUNTIFS(具体项目表!I:I,B17,具体项目表!AV:AV,"无需办理"))</f>
        <v>#DIV/0!</v>
      </c>
      <c r="X17" s="26">
        <f>BF17+CN17</f>
        <v>0</v>
      </c>
      <c r="Y17" s="28" t="e">
        <f>X17/(C17-COUNTIFS(具体项目表!I:I,B17,具体项目表!BA:BA,"无需办理"))</f>
        <v>#DIV/0!</v>
      </c>
      <c r="Z17" s="26">
        <f>BH17+CP17</f>
        <v>0</v>
      </c>
      <c r="AA17" s="28" t="e">
        <f>Z17/(C17-COUNTIFS(具体项目表!I:I,B17,具体项目表!BE:BE,"无需办理"))</f>
        <v>#DIV/0!</v>
      </c>
      <c r="AB17" s="26">
        <f>BJ17+CR17</f>
        <v>0</v>
      </c>
      <c r="AC17" s="28" t="e">
        <f>AB17/(C17-COUNTIFS(具体项目表!I:I,B17,具体项目表!BI:BI,"无需办理"))</f>
        <v>#DIV/0!</v>
      </c>
      <c r="AD17" s="26">
        <f>BL17+CT17</f>
        <v>0</v>
      </c>
      <c r="AE17" s="28" t="e">
        <f>AD17/(C17-COUNTIFS(具体项目表!I:I,B17,具体项目表!BN:BN,"无需办理"))</f>
        <v>#DIV/0!</v>
      </c>
      <c r="AF17" s="26">
        <f>BN17+CV17</f>
        <v>0</v>
      </c>
      <c r="AG17" s="28" t="e">
        <f>AF17/(C17-COUNTIFS(具体项目表!I:I,B17,具体项目表!BR:BR,"无需办理"))</f>
        <v>#DIV/0!</v>
      </c>
      <c r="AH17" s="31">
        <f>BP17+CX17</f>
        <v>0</v>
      </c>
      <c r="AI17" s="28" t="e">
        <f>AH17/C17</f>
        <v>#DIV/0!</v>
      </c>
      <c r="AJ17" s="25" t="s">
        <v>637</v>
      </c>
      <c r="AK17" s="26">
        <f>COUNTIFS(具体项目表!I:I,B17,具体项目表!J:J,"续建")</f>
        <v>0</v>
      </c>
      <c r="AL17" s="27">
        <f>SUMIFS(具体项目表!K:K,具体项目表!I:I,B17,具体项目表!J:J,"续建")</f>
        <v>0</v>
      </c>
      <c r="AM17" s="27">
        <f>SUMIFS(具体项目表!L:L,具体项目表!I:I,B17,具体项目表!J:J,"续建")</f>
        <v>0</v>
      </c>
      <c r="AN17" s="26">
        <f>COUNTIFS(具体项目表!I:I,B17,具体项目表!J:J,"续建",具体项目表!M:M,"是")</f>
        <v>0</v>
      </c>
      <c r="AO17" s="28" t="e">
        <f>AN17/AK17</f>
        <v>#DIV/0!</v>
      </c>
      <c r="AP17" s="27">
        <f>SUMIFS(具体项目表!O:O,具体项目表!I:I,B17,具体项目表!J:J,"续建")</f>
        <v>0</v>
      </c>
      <c r="AQ17" s="28" t="e">
        <f>AP17/AM17</f>
        <v>#DIV/0!</v>
      </c>
      <c r="AR17" s="26">
        <f>COUNTIFS(具体项目表!I:I,B17,具体项目表!V:V,"是",具体项目表!J:J,"续建")</f>
        <v>0</v>
      </c>
      <c r="AS17" s="28" t="e">
        <f>AR17/(AK17-COUNTIFS(具体项目表!I:I,B17,具体项目表!V:V,"无需办理",具体项目表!J:J,"续建"))</f>
        <v>#DIV/0!</v>
      </c>
      <c r="AT17" s="30">
        <f>COUNTIFS(具体项目表!I:I,B17,具体项目表!AA:AA,"是",具体项目表!J:J,"续建")</f>
        <v>0</v>
      </c>
      <c r="AU17" s="28" t="e">
        <f>AT17/(AK17-COUNTIFS(具体项目表!I:I,B17,具体项目表!AA:AA,"无需办理",具体项目表!J:J,"续建"))</f>
        <v>#DIV/0!</v>
      </c>
      <c r="AV17" s="26">
        <f>COUNTIFS(具体项目表!I:I,B17,具体项目表!AE:AE,"是",具体项目表!J:J,"续建")</f>
        <v>0</v>
      </c>
      <c r="AW17" s="28" t="e">
        <f>AV17/(AK17-COUNTIFS(具体项目表!I:I,B17,具体项目表!AE:AE,"无需办理",具体项目表!J:J,"续建"))</f>
        <v>#DIV/0!</v>
      </c>
      <c r="AX17" s="30">
        <f>COUNTIFS(具体项目表!I:I,B17,具体项目表!AK:AK,"是",具体项目表!J:J,"续建")</f>
        <v>0</v>
      </c>
      <c r="AY17" s="28" t="e">
        <f>AX17/(AK17-COUNTIFS(具体项目表!I:I,B17,具体项目表!AK:AK,"无需办理",具体项目表!J:J,"续建"))</f>
        <v>#DIV/0!</v>
      </c>
      <c r="AZ17" s="30">
        <f>COUNTIFS(具体项目表!I:I,B17,具体项目表!AO:AO,"是",具体项目表!J:J,"续建")</f>
        <v>0</v>
      </c>
      <c r="BA17" s="28" t="e">
        <f>AZ17/(AK17-COUNTIFS(具体项目表!I:I,B17,具体项目表!AO:AO,"无需办理",具体项目表!J:J,"续建"))</f>
        <v>#DIV/0!</v>
      </c>
      <c r="BB17" s="26">
        <f>COUNTIFS(具体项目表!I:I,B17,具体项目表!AS:AS,"是",具体项目表!J:J,"续建")</f>
        <v>0</v>
      </c>
      <c r="BC17" s="28" t="e">
        <f>BB17/(AK17-COUNTIFS(具体项目表!I:I,B17,具体项目表!AS:AS,"无需办理",具体项目表!J:J,"续建"))</f>
        <v>#DIV/0!</v>
      </c>
      <c r="BD17" s="26">
        <f>COUNTIFS(具体项目表!I:I,B17,具体项目表!AV:AV,"是",具体项目表!J:J,"续建")</f>
        <v>0</v>
      </c>
      <c r="BE17" s="28" t="e">
        <f>BD17/(AK17-COUNTIFS(具体项目表!I:I,B17,具体项目表!AV:AV,"无需办理",具体项目表!J:J,"续建"))</f>
        <v>#DIV/0!</v>
      </c>
      <c r="BF17" s="26">
        <f>COUNTIFS(具体项目表!I:I,B17,具体项目表!BA:BA,"是",具体项目表!J:J,"续建")</f>
        <v>0</v>
      </c>
      <c r="BG17" s="28" t="e">
        <f>BF17/(AK17-COUNTIFS(具体项目表!I:I,B17,具体项目表!BA:BA,"无需办理",具体项目表!J:J,"续建"))</f>
        <v>#DIV/0!</v>
      </c>
      <c r="BH17" s="26">
        <f>COUNTIFS(具体项目表!I:I,B17,具体项目表!BE:BE,"是",具体项目表!J:J,"续建")</f>
        <v>0</v>
      </c>
      <c r="BI17" s="28" t="e">
        <f>BH17/(AK17-COUNTIFS(具体项目表!I:I,B17,具体项目表!BE:BE,"无需办理",具体项目表!J:J,"续建"))</f>
        <v>#DIV/0!</v>
      </c>
      <c r="BJ17" s="26">
        <f>COUNTIFS(具体项目表!I:I,B17,具体项目表!BI:BI,"是",具体项目表!J:J,"续建")</f>
        <v>0</v>
      </c>
      <c r="BK17" s="28" t="e">
        <f>BJ17/(AK17-COUNTIFS(具体项目表!I:I,B17,具体项目表!BI:BI,"无需办理",具体项目表!J:J,"续建"))</f>
        <v>#DIV/0!</v>
      </c>
      <c r="BL17" s="26">
        <f>COUNTIFS(具体项目表!I:I,B17,具体项目表!BN:BN,"是",具体项目表!J:J,"续建")</f>
        <v>0</v>
      </c>
      <c r="BM17" s="28" t="e">
        <f>BL17/(AK17-COUNTIFS(具体项目表!I:I,B17,具体项目表!BN:BN,"无需办理",具体项目表!J:J,"续建"))</f>
        <v>#DIV/0!</v>
      </c>
      <c r="BN17" s="26">
        <f>COUNTIFS(具体项目表!I:I,B17,具体项目表!BR:BR,"是",具体项目表!J:J,"续建")</f>
        <v>0</v>
      </c>
      <c r="BO17" s="28" t="e">
        <f>BN17/(AK17-COUNTIFS(具体项目表!I:I,B17,具体项目表!BR:BR,"无需办理",具体项目表!J:J,"续建"))</f>
        <v>#DIV/0!</v>
      </c>
      <c r="BP17" s="26">
        <f>COUNTIFS(具体项目表!CG:CG,"0",具体项目表!I:I,B17,具体项目表!J:J,"续建")</f>
        <v>0</v>
      </c>
      <c r="BQ17" s="28" t="e">
        <f>BP17/AK17</f>
        <v>#DIV/0!</v>
      </c>
      <c r="BR17" s="25" t="s">
        <v>637</v>
      </c>
      <c r="BS17" s="26">
        <f>COUNTIFS(具体项目表!I:I,B17,具体项目表!J:J,"新建")</f>
        <v>0</v>
      </c>
      <c r="BT17" s="27">
        <f>SUMIFS(具体项目表!K:K,具体项目表!I:I,B17,具体项目表!J:J,"新建")</f>
        <v>0</v>
      </c>
      <c r="BU17" s="27">
        <f>SUMIFS(具体项目表!L:L,具体项目表!I:I,B17,具体项目表!J:J,"新建")</f>
        <v>0</v>
      </c>
      <c r="BV17" s="26">
        <f>COUNTIFS(具体项目表!I:I,B17,具体项目表!J:J,"新建",具体项目表!M:M,"是")</f>
        <v>0</v>
      </c>
      <c r="BW17" s="28" t="e">
        <f>BV17/BS17</f>
        <v>#DIV/0!</v>
      </c>
      <c r="BX17" s="27">
        <f>SUMIFS(具体项目表!O:O,具体项目表!I:I,B17,具体项目表!J:J,"新建")</f>
        <v>0</v>
      </c>
      <c r="BY17" s="28" t="e">
        <f>BX17/BU17</f>
        <v>#DIV/0!</v>
      </c>
      <c r="BZ17" s="26">
        <f>COUNTIFS(具体项目表!I:I,B17,具体项目表!V:V,"是",具体项目表!J:J,"新建")</f>
        <v>0</v>
      </c>
      <c r="CA17" s="28" t="e">
        <f>BZ17/(BS17-COUNTIFS(具体项目表!I:I,B17,具体项目表!V:V,"无需办理",具体项目表!J:J,"新建"))</f>
        <v>#DIV/0!</v>
      </c>
      <c r="CB17" s="30">
        <f>COUNTIFS(具体项目表!I:I,B17,具体项目表!AA:AA,"是",具体项目表!J:J,"新建")</f>
        <v>0</v>
      </c>
      <c r="CC17" s="28" t="e">
        <f>CB17/(BS17-COUNTIFS(具体项目表!I:I,B17,具体项目表!AA:AA,"无需办理",具体项目表!J:J,"新建"))</f>
        <v>#DIV/0!</v>
      </c>
      <c r="CD17" s="26">
        <f>COUNTIFS(具体项目表!I:I,B17,具体项目表!AE:AE,"是",具体项目表!J:J,"新建")</f>
        <v>0</v>
      </c>
      <c r="CE17" s="28" t="e">
        <f>CD17/(BS17-COUNTIFS(具体项目表!I:I,B17,具体项目表!AE:AE,"无需办理",具体项目表!J:J,"新建"))</f>
        <v>#DIV/0!</v>
      </c>
      <c r="CF17" s="30">
        <f>COUNTIFS(具体项目表!I:I,B17,具体项目表!AK:AK,"是",具体项目表!J:J,"新建")</f>
        <v>0</v>
      </c>
      <c r="CG17" s="28" t="e">
        <f>CF17/(BS17-COUNTIFS(具体项目表!I:I,B17,具体项目表!AK:AK,"无需办理",具体项目表!J:J,"新建"))</f>
        <v>#DIV/0!</v>
      </c>
      <c r="CH17" s="30">
        <f>COUNTIFS(具体项目表!I:I,B17,具体项目表!AO:AO,"是",具体项目表!J:J,"新建")</f>
        <v>0</v>
      </c>
      <c r="CI17" s="28" t="e">
        <f>CH17/(BS17-COUNTIFS(具体项目表!I:I,B17,具体项目表!AO:AO,"无需办理",具体项目表!J:J,"新建"))</f>
        <v>#DIV/0!</v>
      </c>
      <c r="CJ17" s="26">
        <f>COUNTIFS(具体项目表!I:I,B17,具体项目表!AS:AS,"是",具体项目表!J:J,"新建")</f>
        <v>0</v>
      </c>
      <c r="CK17" s="28" t="e">
        <f>CJ17/(BS17-COUNTIFS(具体项目表!I:I,B17,具体项目表!AS:AS,"无需办理",具体项目表!J:J,"新建"))</f>
        <v>#DIV/0!</v>
      </c>
      <c r="CL17" s="26">
        <f>COUNTIFS(具体项目表!I:I,B17,具体项目表!AV:AV,"是",具体项目表!J:J,"新建")</f>
        <v>0</v>
      </c>
      <c r="CM17" s="28" t="e">
        <f>CL17/(BS17-COUNTIFS(具体项目表!I:I,B17,具体项目表!AV:AV,"无需办理",具体项目表!J:J,"新建"))</f>
        <v>#DIV/0!</v>
      </c>
      <c r="CN17" s="26">
        <f>COUNTIFS(具体项目表!I:I,B17,具体项目表!BA:BA,"是",具体项目表!J:J,"新建")</f>
        <v>0</v>
      </c>
      <c r="CO17" s="33" t="e">
        <f>CN17/(BS17-COUNTIFS(具体项目表!I:I,B17,具体项目表!BA:BA,"无需办理",具体项目表!J:J,"新建"))</f>
        <v>#DIV/0!</v>
      </c>
      <c r="CP17" s="26">
        <f>COUNTIFS(具体项目表!I:I,B17,具体项目表!BE:BE,"是",具体项目表!J:J,"新建")</f>
        <v>0</v>
      </c>
      <c r="CQ17" s="33" t="e">
        <f>CP17/(BS17-COUNTIFS(具体项目表!I:I,B17,具体项目表!BE:BE,"无需办理",具体项目表!J:J,"新建"))</f>
        <v>#DIV/0!</v>
      </c>
      <c r="CR17" s="26">
        <f>COUNTIFS(具体项目表!I:I,B17,具体项目表!BI:BI,"是",具体项目表!J:J,"新建")</f>
        <v>0</v>
      </c>
      <c r="CS17" s="28" t="e">
        <f>CR17/(BS17-COUNTIFS(具体项目表!I:I,B17,具体项目表!BI:BI,"无需办理",具体项目表!J:J,"新建"))</f>
        <v>#DIV/0!</v>
      </c>
      <c r="CT17" s="26">
        <f>COUNTIFS(具体项目表!I:I,B17,具体项目表!BN:BN,"是",具体项目表!J:J,"新建")</f>
        <v>0</v>
      </c>
      <c r="CU17" s="28" t="e">
        <f>CT17/(BS17-COUNTIFS(具体项目表!I:I,B17,具体项目表!BN:BN,"无需办理",具体项目表!J:J,"新建"))</f>
        <v>#DIV/0!</v>
      </c>
      <c r="CV17" s="26">
        <f>COUNTIFS(具体项目表!I:I,B17,具体项目表!BR:BR,"是",具体项目表!J:J,"新建")</f>
        <v>0</v>
      </c>
      <c r="CW17" s="28" t="e">
        <f>CV17/(BS17-COUNTIFS(具体项目表!I:I,B17,具体项目表!BR:BR,"无需办理",具体项目表!J:J,"新建"))</f>
        <v>#DIV/0!</v>
      </c>
      <c r="CX17" s="26">
        <f>COUNTIFS(具体项目表!CG:CG,"0",具体项目表!I:I,B17,具体项目表!J:J,"新建")</f>
        <v>0</v>
      </c>
      <c r="CY17" s="28" t="e">
        <f>CX17/BS17</f>
        <v>#DIV/0!</v>
      </c>
      <c r="CZ17" s="49">
        <f>CX17-BS17</f>
        <v>0</v>
      </c>
      <c r="DA17" s="4">
        <f>BZ17+CB17+CD17+CF17+CH17+CL17+CN17+CP17+CR17+CT17+CV17</f>
        <v>0</v>
      </c>
      <c r="DC17" s="4">
        <f>DA17+DD17</f>
        <v>0</v>
      </c>
      <c r="DD17" s="4">
        <f>COUNTIFS(具体项目表!I:I,B17,具体项目表!V:V,"否",具体项目表!J:J,"新建")+COUNTIFS(具体项目表!I:I,B17,具体项目表!AA:AA,"否",具体项目表!J:J,"新建")+COUNTIFS(具体项目表!I:I,B17,具体项目表!AE:AE,"否",具体项目表!J:J,"新建")+COUNTIFS(具体项目表!I:I,B17,具体项目表!AK:AK,"否",具体项目表!J:J,"新建")+COUNTIFS(具体项目表!I:I,B17,具体项目表!AO:AO,"否",具体项目表!J:J,"新建")+COUNTIFS(具体项目表!I:I,B17,具体项目表!AV:AV,"否",具体项目表!J:J,"新建")+COUNTIFS(具体项目表!I:I,B17,具体项目表!BA:BA,"否",具体项目表!J:J,"新建")+COUNTIFS(具体项目表!I:I,B17,具体项目表!BE:BE,"否",具体项目表!J:J,"新建")+COUNTIFS(具体项目表!I:I,B17,具体项目表!BI:BI,"否",具体项目表!J:J,"新建")+COUNTIFS(具体项目表!I:I,B17,具体项目表!BN:BN,"否",具体项目表!J:J,"新建")+COUNTIFS(具体项目表!I:I,B17,具体项目表!BR:BR,"否",具体项目表!J:J,"新建")</f>
        <v>0</v>
      </c>
      <c r="DE17" s="50" t="e">
        <f>DA17/DC17</f>
        <v>#DIV/0!</v>
      </c>
    </row>
    <row r="18" s="4" customFormat="1" ht="40" customHeight="1" spans="1:109">
      <c r="A18" s="25" t="s">
        <v>639</v>
      </c>
      <c r="B18" s="25" t="s">
        <v>640</v>
      </c>
      <c r="C18" s="26">
        <f>AK18+BS18</f>
        <v>0</v>
      </c>
      <c r="D18" s="27">
        <f>AL18+BT18</f>
        <v>0</v>
      </c>
      <c r="E18" s="27">
        <f>AM18+BU18</f>
        <v>0</v>
      </c>
      <c r="F18" s="26">
        <f>AN18+BV18</f>
        <v>0</v>
      </c>
      <c r="G18" s="28" t="e">
        <f>F18/C18</f>
        <v>#DIV/0!</v>
      </c>
      <c r="H18" s="27">
        <f>AP18+BX18</f>
        <v>0</v>
      </c>
      <c r="I18" s="28" t="e">
        <f>H18/E18</f>
        <v>#DIV/0!</v>
      </c>
      <c r="J18" s="26">
        <f>AR18+BZ18</f>
        <v>0</v>
      </c>
      <c r="K18" s="28" t="e">
        <f>J18/(C18-COUNTIFS(具体项目表!I:I,B18,具体项目表!V:V,"无需办理"))</f>
        <v>#DIV/0!</v>
      </c>
      <c r="L18" s="30">
        <f>AT18+CB18</f>
        <v>0</v>
      </c>
      <c r="M18" s="28" t="e">
        <f>L18/(C18-COUNTIFS(具体项目表!I:I,B18,具体项目表!AA:AA,"无需办理"))</f>
        <v>#DIV/0!</v>
      </c>
      <c r="N18" s="26">
        <f>AV18+CD18</f>
        <v>0</v>
      </c>
      <c r="O18" s="28" t="e">
        <f>N18/(C18-COUNTIFS(具体项目表!I:I,B18,具体项目表!AE:AE,"无需办理"))</f>
        <v>#DIV/0!</v>
      </c>
      <c r="P18" s="30">
        <f>AX18+CF18</f>
        <v>0</v>
      </c>
      <c r="Q18" s="28" t="e">
        <f>P18/(C18-COUNTIFS(具体项目表!I:I,B18,具体项目表!AK:AK,"无需办理"))</f>
        <v>#DIV/0!</v>
      </c>
      <c r="R18" s="30">
        <f>AZ18+CH18</f>
        <v>0</v>
      </c>
      <c r="S18" s="28" t="e">
        <f>R18/(C18-COUNTIFS(具体项目表!I:I,B18,具体项目表!AO:AO,"无需办理"))</f>
        <v>#DIV/0!</v>
      </c>
      <c r="T18" s="26">
        <f>BB18+CJ18</f>
        <v>0</v>
      </c>
      <c r="U18" s="28" t="e">
        <f>T18/(C18-COUNTIFS(具体项目表!I:I,B18,具体项目表!AS:AS,"无需办理"))</f>
        <v>#DIV/0!</v>
      </c>
      <c r="V18" s="26">
        <f>BD18+CL18</f>
        <v>0</v>
      </c>
      <c r="W18" s="28" t="e">
        <f>V18/(C18-COUNTIFS(具体项目表!I:I,B18,具体项目表!AV:AV,"无需办理"))</f>
        <v>#DIV/0!</v>
      </c>
      <c r="X18" s="26">
        <f>BF18+CN18</f>
        <v>0</v>
      </c>
      <c r="Y18" s="28" t="e">
        <f>X18/(C18-COUNTIFS(具体项目表!I:I,B18,具体项目表!BA:BA,"无需办理"))</f>
        <v>#DIV/0!</v>
      </c>
      <c r="Z18" s="26">
        <f>BH18+CP18</f>
        <v>0</v>
      </c>
      <c r="AA18" s="28" t="e">
        <f>Z18/(C18-COUNTIFS(具体项目表!I:I,B18,具体项目表!BE:BE,"无需办理"))</f>
        <v>#DIV/0!</v>
      </c>
      <c r="AB18" s="26">
        <f>BJ18+CR18</f>
        <v>0</v>
      </c>
      <c r="AC18" s="28" t="e">
        <f>AB18/(C18-COUNTIFS(具体项目表!I:I,B18,具体项目表!BI:BI,"无需办理"))</f>
        <v>#DIV/0!</v>
      </c>
      <c r="AD18" s="26">
        <f>BL18+CT18</f>
        <v>0</v>
      </c>
      <c r="AE18" s="28" t="e">
        <f>AD18/(C18-COUNTIFS(具体项目表!I:I,B18,具体项目表!BN:BN,"无需办理"))</f>
        <v>#DIV/0!</v>
      </c>
      <c r="AF18" s="26">
        <f>BN18+CV18</f>
        <v>0</v>
      </c>
      <c r="AG18" s="28" t="e">
        <f>AF18/(C18-COUNTIFS(具体项目表!I:I,B18,具体项目表!BR:BR,"无需办理"))</f>
        <v>#DIV/0!</v>
      </c>
      <c r="AH18" s="31">
        <f>BP18+CX18</f>
        <v>0</v>
      </c>
      <c r="AI18" s="28" t="e">
        <f>AH18/C18</f>
        <v>#DIV/0!</v>
      </c>
      <c r="AJ18" s="25" t="s">
        <v>639</v>
      </c>
      <c r="AK18" s="26">
        <f>COUNTIFS(具体项目表!I:I,B18,具体项目表!J:J,"续建")</f>
        <v>0</v>
      </c>
      <c r="AL18" s="27">
        <f>SUMIFS(具体项目表!K:K,具体项目表!I:I,B18,具体项目表!J:J,"续建")</f>
        <v>0</v>
      </c>
      <c r="AM18" s="27">
        <f>SUMIFS(具体项目表!L:L,具体项目表!I:I,B18,具体项目表!J:J,"续建")</f>
        <v>0</v>
      </c>
      <c r="AN18" s="26">
        <f>COUNTIFS(具体项目表!I:I,B18,具体项目表!J:J,"续建",具体项目表!M:M,"是")</f>
        <v>0</v>
      </c>
      <c r="AO18" s="28" t="e">
        <f>AN18/AK18</f>
        <v>#DIV/0!</v>
      </c>
      <c r="AP18" s="27">
        <f>SUMIFS(具体项目表!O:O,具体项目表!I:I,B18,具体项目表!J:J,"续建")</f>
        <v>0</v>
      </c>
      <c r="AQ18" s="28" t="e">
        <f>AP18/AM18</f>
        <v>#DIV/0!</v>
      </c>
      <c r="AR18" s="26">
        <f>COUNTIFS(具体项目表!I:I,B18,具体项目表!V:V,"是",具体项目表!J:J,"续建")</f>
        <v>0</v>
      </c>
      <c r="AS18" s="28" t="e">
        <f>AR18/(AK18-COUNTIFS(具体项目表!I:I,B18,具体项目表!V:V,"无需办理",具体项目表!J:J,"续建"))</f>
        <v>#DIV/0!</v>
      </c>
      <c r="AT18" s="30">
        <f>COUNTIFS(具体项目表!I:I,B18,具体项目表!AA:AA,"是",具体项目表!J:J,"续建")</f>
        <v>0</v>
      </c>
      <c r="AU18" s="28" t="e">
        <f>AT18/(AK18-COUNTIFS(具体项目表!I:I,B18,具体项目表!AA:AA,"无需办理",具体项目表!J:J,"续建"))</f>
        <v>#DIV/0!</v>
      </c>
      <c r="AV18" s="26">
        <f>COUNTIFS(具体项目表!I:I,B18,具体项目表!AE:AE,"是",具体项目表!J:J,"续建")</f>
        <v>0</v>
      </c>
      <c r="AW18" s="28" t="e">
        <f>AV18/(AK18-COUNTIFS(具体项目表!I:I,B18,具体项目表!AE:AE,"无需办理",具体项目表!J:J,"续建"))</f>
        <v>#DIV/0!</v>
      </c>
      <c r="AX18" s="30">
        <f>COUNTIFS(具体项目表!I:I,B18,具体项目表!AK:AK,"是",具体项目表!J:J,"续建")</f>
        <v>0</v>
      </c>
      <c r="AY18" s="28" t="e">
        <f>AX18/(AK18-COUNTIFS(具体项目表!I:I,B18,具体项目表!AK:AK,"无需办理",具体项目表!J:J,"续建"))</f>
        <v>#DIV/0!</v>
      </c>
      <c r="AZ18" s="30">
        <f>COUNTIFS(具体项目表!I:I,B18,具体项目表!AO:AO,"是",具体项目表!J:J,"续建")</f>
        <v>0</v>
      </c>
      <c r="BA18" s="28" t="e">
        <f>AZ18/(AK18-COUNTIFS(具体项目表!I:I,B18,具体项目表!AO:AO,"无需办理",具体项目表!J:J,"续建"))</f>
        <v>#DIV/0!</v>
      </c>
      <c r="BB18" s="26">
        <f>COUNTIFS(具体项目表!I:I,B18,具体项目表!AS:AS,"是",具体项目表!J:J,"续建")</f>
        <v>0</v>
      </c>
      <c r="BC18" s="28" t="e">
        <f>BB18/(AK18-COUNTIFS(具体项目表!I:I,B18,具体项目表!AS:AS,"无需办理",具体项目表!J:J,"续建"))</f>
        <v>#DIV/0!</v>
      </c>
      <c r="BD18" s="26">
        <f>COUNTIFS(具体项目表!I:I,B18,具体项目表!AV:AV,"是",具体项目表!J:J,"续建")</f>
        <v>0</v>
      </c>
      <c r="BE18" s="28" t="e">
        <f>BD18/(AK18-COUNTIFS(具体项目表!I:I,B18,具体项目表!AV:AV,"无需办理",具体项目表!J:J,"续建"))</f>
        <v>#DIV/0!</v>
      </c>
      <c r="BF18" s="26">
        <f>COUNTIFS(具体项目表!I:I,B18,具体项目表!BA:BA,"是",具体项目表!J:J,"续建")</f>
        <v>0</v>
      </c>
      <c r="BG18" s="28" t="e">
        <f>BF18/(AK18-COUNTIFS(具体项目表!I:I,B18,具体项目表!BA:BA,"无需办理",具体项目表!J:J,"续建"))</f>
        <v>#DIV/0!</v>
      </c>
      <c r="BH18" s="26">
        <f>COUNTIFS(具体项目表!I:I,B18,具体项目表!BE:BE,"是",具体项目表!J:J,"续建")</f>
        <v>0</v>
      </c>
      <c r="BI18" s="28" t="e">
        <f>BH18/(AK18-COUNTIFS(具体项目表!I:I,B18,具体项目表!BE:BE,"无需办理",具体项目表!J:J,"续建"))</f>
        <v>#DIV/0!</v>
      </c>
      <c r="BJ18" s="26">
        <f>COUNTIFS(具体项目表!I:I,B18,具体项目表!BI:BI,"是",具体项目表!J:J,"续建")</f>
        <v>0</v>
      </c>
      <c r="BK18" s="28" t="e">
        <f>BJ18/(AK18-COUNTIFS(具体项目表!I:I,B18,具体项目表!BI:BI,"无需办理",具体项目表!J:J,"续建"))</f>
        <v>#DIV/0!</v>
      </c>
      <c r="BL18" s="26">
        <f>COUNTIFS(具体项目表!I:I,B18,具体项目表!BN:BN,"是",具体项目表!J:J,"续建")</f>
        <v>0</v>
      </c>
      <c r="BM18" s="28" t="e">
        <f>BL18/(AK18-COUNTIFS(具体项目表!I:I,B18,具体项目表!BN:BN,"无需办理",具体项目表!J:J,"续建"))</f>
        <v>#DIV/0!</v>
      </c>
      <c r="BN18" s="26">
        <f>COUNTIFS(具体项目表!I:I,B18,具体项目表!BR:BR,"是",具体项目表!J:J,"续建")</f>
        <v>0</v>
      </c>
      <c r="BO18" s="28" t="e">
        <f>BN18/(AK18-COUNTIFS(具体项目表!I:I,B18,具体项目表!BR:BR,"无需办理",具体项目表!J:J,"续建"))</f>
        <v>#DIV/0!</v>
      </c>
      <c r="BP18" s="26">
        <f>COUNTIFS(具体项目表!CG:CG,"0",具体项目表!I:I,B18,具体项目表!J:J,"续建")</f>
        <v>0</v>
      </c>
      <c r="BQ18" s="28" t="e">
        <f>BP18/AK18</f>
        <v>#DIV/0!</v>
      </c>
      <c r="BR18" s="25" t="s">
        <v>639</v>
      </c>
      <c r="BS18" s="26">
        <f>COUNTIFS(具体项目表!I:I,B18,具体项目表!J:J,"新建")</f>
        <v>0</v>
      </c>
      <c r="BT18" s="27">
        <f>SUMIFS(具体项目表!K:K,具体项目表!I:I,B18,具体项目表!J:J,"新建")</f>
        <v>0</v>
      </c>
      <c r="BU18" s="27">
        <f>SUMIFS(具体项目表!L:L,具体项目表!I:I,B18,具体项目表!J:J,"新建")</f>
        <v>0</v>
      </c>
      <c r="BV18" s="26">
        <f>COUNTIFS(具体项目表!I:I,B18,具体项目表!J:J,"新建",具体项目表!M:M,"是")</f>
        <v>0</v>
      </c>
      <c r="BW18" s="28" t="e">
        <f>BV18/BS18</f>
        <v>#DIV/0!</v>
      </c>
      <c r="BX18" s="27">
        <f>SUMIFS(具体项目表!O:O,具体项目表!I:I,B18,具体项目表!J:J,"新建")</f>
        <v>0</v>
      </c>
      <c r="BY18" s="28" t="e">
        <f>BX18/BU18</f>
        <v>#DIV/0!</v>
      </c>
      <c r="BZ18" s="26">
        <f>COUNTIFS(具体项目表!I:I,B18,具体项目表!V:V,"是",具体项目表!J:J,"新建")</f>
        <v>0</v>
      </c>
      <c r="CA18" s="28" t="e">
        <f>BZ18/(BS18-COUNTIFS(具体项目表!I:I,B18,具体项目表!V:V,"无需办理",具体项目表!J:J,"新建"))</f>
        <v>#DIV/0!</v>
      </c>
      <c r="CB18" s="30">
        <f>COUNTIFS(具体项目表!I:I,B18,具体项目表!AA:AA,"是",具体项目表!J:J,"新建")</f>
        <v>0</v>
      </c>
      <c r="CC18" s="28" t="e">
        <f>CB18/(BS18-COUNTIFS(具体项目表!I:I,B18,具体项目表!AA:AA,"无需办理",具体项目表!J:J,"新建"))</f>
        <v>#DIV/0!</v>
      </c>
      <c r="CD18" s="26">
        <f>COUNTIFS(具体项目表!I:I,B18,具体项目表!AE:AE,"是",具体项目表!J:J,"新建")</f>
        <v>0</v>
      </c>
      <c r="CE18" s="28" t="e">
        <f>CD18/(BS18-COUNTIFS(具体项目表!I:I,B18,具体项目表!AE:AE,"无需办理",具体项目表!J:J,"新建"))</f>
        <v>#DIV/0!</v>
      </c>
      <c r="CF18" s="30">
        <f>COUNTIFS(具体项目表!I:I,B18,具体项目表!AK:AK,"是",具体项目表!J:J,"新建")</f>
        <v>0</v>
      </c>
      <c r="CG18" s="28" t="e">
        <f>CF18/(BS18-COUNTIFS(具体项目表!I:I,B18,具体项目表!AK:AK,"无需办理",具体项目表!J:J,"新建"))</f>
        <v>#DIV/0!</v>
      </c>
      <c r="CH18" s="30">
        <f>COUNTIFS(具体项目表!I:I,B18,具体项目表!AO:AO,"是",具体项目表!J:J,"新建")</f>
        <v>0</v>
      </c>
      <c r="CI18" s="28" t="e">
        <f>CH18/(BS18-COUNTIFS(具体项目表!I:I,B18,具体项目表!AO:AO,"无需办理",具体项目表!J:J,"新建"))</f>
        <v>#DIV/0!</v>
      </c>
      <c r="CJ18" s="26">
        <f>COUNTIFS(具体项目表!I:I,B18,具体项目表!AS:AS,"是",具体项目表!J:J,"新建")</f>
        <v>0</v>
      </c>
      <c r="CK18" s="28" t="e">
        <f>CJ18/(BS18-COUNTIFS(具体项目表!I:I,B18,具体项目表!AS:AS,"无需办理",具体项目表!J:J,"新建"))</f>
        <v>#DIV/0!</v>
      </c>
      <c r="CL18" s="26">
        <f>COUNTIFS(具体项目表!I:I,B18,具体项目表!AV:AV,"是",具体项目表!J:J,"新建")</f>
        <v>0</v>
      </c>
      <c r="CM18" s="28" t="e">
        <f>CL18/(BS18-COUNTIFS(具体项目表!I:I,B18,具体项目表!AV:AV,"无需办理",具体项目表!J:J,"新建"))</f>
        <v>#DIV/0!</v>
      </c>
      <c r="CN18" s="26">
        <f>COUNTIFS(具体项目表!I:I,B18,具体项目表!BA:BA,"是",具体项目表!J:J,"新建")</f>
        <v>0</v>
      </c>
      <c r="CO18" s="33" t="e">
        <f>CN18/(BS18-COUNTIFS(具体项目表!I:I,B18,具体项目表!BA:BA,"无需办理",具体项目表!J:J,"新建"))</f>
        <v>#DIV/0!</v>
      </c>
      <c r="CP18" s="26">
        <f>COUNTIFS(具体项目表!I:I,B18,具体项目表!BE:BE,"是",具体项目表!J:J,"新建")</f>
        <v>0</v>
      </c>
      <c r="CQ18" s="33" t="e">
        <f>CP18/(BS18-COUNTIFS(具体项目表!I:I,B18,具体项目表!BE:BE,"无需办理",具体项目表!J:J,"新建"))</f>
        <v>#DIV/0!</v>
      </c>
      <c r="CR18" s="26">
        <f>COUNTIFS(具体项目表!I:I,B18,具体项目表!BI:BI,"是",具体项目表!J:J,"新建")</f>
        <v>0</v>
      </c>
      <c r="CS18" s="28" t="e">
        <f>CR18/(BS18-COUNTIFS(具体项目表!I:I,B18,具体项目表!BI:BI,"无需办理",具体项目表!J:J,"新建"))</f>
        <v>#DIV/0!</v>
      </c>
      <c r="CT18" s="26">
        <f>COUNTIFS(具体项目表!I:I,B18,具体项目表!BN:BN,"是",具体项目表!J:J,"新建")</f>
        <v>0</v>
      </c>
      <c r="CU18" s="28" t="e">
        <f>CT18/(BS18-COUNTIFS(具体项目表!I:I,B18,具体项目表!BN:BN,"无需办理",具体项目表!J:J,"新建"))</f>
        <v>#DIV/0!</v>
      </c>
      <c r="CV18" s="26">
        <f>COUNTIFS(具体项目表!I:I,B18,具体项目表!BR:BR,"是",具体项目表!J:J,"新建")</f>
        <v>0</v>
      </c>
      <c r="CW18" s="28" t="e">
        <f>CV18/(BS18-COUNTIFS(具体项目表!I:I,B18,具体项目表!BR:BR,"无需办理",具体项目表!J:J,"新建"))</f>
        <v>#DIV/0!</v>
      </c>
      <c r="CX18" s="26">
        <f>COUNTIFS(具体项目表!CG:CG,"0",具体项目表!I:I,B18,具体项目表!J:J,"新建")</f>
        <v>0</v>
      </c>
      <c r="CY18" s="28" t="e">
        <f>CX18/BS18</f>
        <v>#DIV/0!</v>
      </c>
      <c r="CZ18" s="49">
        <f>CX18-BS18</f>
        <v>0</v>
      </c>
      <c r="DA18" s="4">
        <f>BZ18+CB18+CD18+CF18+CH18+CL18+CN18+CP18+CR18+CT18+CV18</f>
        <v>0</v>
      </c>
      <c r="DC18" s="4">
        <f>DA18+DD18</f>
        <v>0</v>
      </c>
      <c r="DD18" s="4">
        <f>COUNTIFS(具体项目表!I:I,B18,具体项目表!V:V,"否",具体项目表!J:J,"新建")+COUNTIFS(具体项目表!I:I,B18,具体项目表!AA:AA,"否",具体项目表!J:J,"新建")+COUNTIFS(具体项目表!I:I,B18,具体项目表!AE:AE,"否",具体项目表!J:J,"新建")+COUNTIFS(具体项目表!I:I,B18,具体项目表!AK:AK,"否",具体项目表!J:J,"新建")+COUNTIFS(具体项目表!I:I,B18,具体项目表!AO:AO,"否",具体项目表!J:J,"新建")+COUNTIFS(具体项目表!I:I,B18,具体项目表!AV:AV,"否",具体项目表!J:J,"新建")+COUNTIFS(具体项目表!I:I,B18,具体项目表!BA:BA,"否",具体项目表!J:J,"新建")+COUNTIFS(具体项目表!I:I,B18,具体项目表!BE:BE,"否",具体项目表!J:J,"新建")+COUNTIFS(具体项目表!I:I,B18,具体项目表!BI:BI,"否",具体项目表!J:J,"新建")+COUNTIFS(具体项目表!I:I,B18,具体项目表!BN:BN,"否",具体项目表!J:J,"新建")+COUNTIFS(具体项目表!I:I,B18,具体项目表!BR:BR,"否",具体项目表!J:J,"新建")</f>
        <v>0</v>
      </c>
      <c r="DE18" s="50" t="e">
        <f>DA18/DC18</f>
        <v>#DIV/0!</v>
      </c>
    </row>
    <row r="19" s="4" customFormat="1" ht="40" customHeight="1" spans="1:109">
      <c r="A19" s="25" t="s">
        <v>641</v>
      </c>
      <c r="B19" s="25" t="s">
        <v>642</v>
      </c>
      <c r="C19" s="26">
        <f>AK19+BS19</f>
        <v>0</v>
      </c>
      <c r="D19" s="27">
        <f>AL19+BT19</f>
        <v>0</v>
      </c>
      <c r="E19" s="27">
        <f>AM19+BU19</f>
        <v>0</v>
      </c>
      <c r="F19" s="26">
        <f>AN19+BV19</f>
        <v>0</v>
      </c>
      <c r="G19" s="28" t="e">
        <f>F19/C19</f>
        <v>#DIV/0!</v>
      </c>
      <c r="H19" s="27">
        <f>AP19+BX19</f>
        <v>0</v>
      </c>
      <c r="I19" s="28" t="e">
        <f>H19/E19</f>
        <v>#DIV/0!</v>
      </c>
      <c r="J19" s="26">
        <f>AR19+BZ19</f>
        <v>0</v>
      </c>
      <c r="K19" s="28" t="e">
        <f>J19/(C19-COUNTIFS(具体项目表!I:I,B19,具体项目表!V:V,"无需办理"))</f>
        <v>#DIV/0!</v>
      </c>
      <c r="L19" s="30">
        <f>AT19+CB19</f>
        <v>0</v>
      </c>
      <c r="M19" s="28" t="e">
        <f>L19/(C19-COUNTIFS(具体项目表!I:I,B19,具体项目表!AA:AA,"无需办理"))</f>
        <v>#DIV/0!</v>
      </c>
      <c r="N19" s="26">
        <f>AV19+CD19</f>
        <v>0</v>
      </c>
      <c r="O19" s="28" t="e">
        <f>N19/(C19-COUNTIFS(具体项目表!I:I,B19,具体项目表!AE:AE,"无需办理"))</f>
        <v>#DIV/0!</v>
      </c>
      <c r="P19" s="30">
        <f>AX19+CF19</f>
        <v>0</v>
      </c>
      <c r="Q19" s="28" t="e">
        <f>P19/(C19-COUNTIFS(具体项目表!I:I,B19,具体项目表!AK:AK,"无需办理"))</f>
        <v>#DIV/0!</v>
      </c>
      <c r="R19" s="30">
        <f>AZ19+CH19</f>
        <v>0</v>
      </c>
      <c r="S19" s="28" t="e">
        <f>R19/(C19-COUNTIFS(具体项目表!I:I,B19,具体项目表!AO:AO,"无需办理"))</f>
        <v>#DIV/0!</v>
      </c>
      <c r="T19" s="26">
        <f>BB19+CJ19</f>
        <v>0</v>
      </c>
      <c r="U19" s="28" t="e">
        <f>T19/(C19-COUNTIFS(具体项目表!I:I,B19,具体项目表!AS:AS,"无需办理"))</f>
        <v>#DIV/0!</v>
      </c>
      <c r="V19" s="26">
        <f>BD19+CL19</f>
        <v>0</v>
      </c>
      <c r="W19" s="28" t="e">
        <f>V19/(C19-COUNTIFS(具体项目表!I:I,B19,具体项目表!AV:AV,"无需办理"))</f>
        <v>#DIV/0!</v>
      </c>
      <c r="X19" s="26">
        <f>BF19+CN19</f>
        <v>0</v>
      </c>
      <c r="Y19" s="28" t="e">
        <f>X19/(C19-COUNTIFS(具体项目表!I:I,B19,具体项目表!BA:BA,"无需办理"))</f>
        <v>#DIV/0!</v>
      </c>
      <c r="Z19" s="26">
        <f>BH19+CP19</f>
        <v>0</v>
      </c>
      <c r="AA19" s="28" t="e">
        <f>Z19/(C19-COUNTIFS(具体项目表!I:I,B19,具体项目表!BE:BE,"无需办理"))</f>
        <v>#DIV/0!</v>
      </c>
      <c r="AB19" s="26">
        <f>BJ19+CR19</f>
        <v>0</v>
      </c>
      <c r="AC19" s="28" t="e">
        <f>AB19/(C19-COUNTIFS(具体项目表!I:I,B19,具体项目表!BI:BI,"无需办理"))</f>
        <v>#DIV/0!</v>
      </c>
      <c r="AD19" s="26">
        <f>BL19+CT19</f>
        <v>0</v>
      </c>
      <c r="AE19" s="28" t="e">
        <f>AD19/(C19-COUNTIFS(具体项目表!I:I,B19,具体项目表!BN:BN,"无需办理"))</f>
        <v>#DIV/0!</v>
      </c>
      <c r="AF19" s="26">
        <f>BN19+CV19</f>
        <v>0</v>
      </c>
      <c r="AG19" s="28" t="e">
        <f>AF19/(C19-COUNTIFS(具体项目表!I:I,B19,具体项目表!BR:BR,"无需办理"))</f>
        <v>#DIV/0!</v>
      </c>
      <c r="AH19" s="31">
        <f>BP19+CX19</f>
        <v>0</v>
      </c>
      <c r="AI19" s="28" t="e">
        <f>AH19/C19</f>
        <v>#DIV/0!</v>
      </c>
      <c r="AJ19" s="25" t="s">
        <v>641</v>
      </c>
      <c r="AK19" s="26">
        <f>COUNTIFS(具体项目表!I:I,B19,具体项目表!J:J,"续建")</f>
        <v>0</v>
      </c>
      <c r="AL19" s="27">
        <f>SUMIFS(具体项目表!K:K,具体项目表!I:I,B19,具体项目表!J:J,"续建")</f>
        <v>0</v>
      </c>
      <c r="AM19" s="27">
        <f>SUMIFS(具体项目表!L:L,具体项目表!I:I,B19,具体项目表!J:J,"续建")</f>
        <v>0</v>
      </c>
      <c r="AN19" s="26">
        <f>COUNTIFS(具体项目表!I:I,B19,具体项目表!J:J,"续建",具体项目表!M:M,"是")</f>
        <v>0</v>
      </c>
      <c r="AO19" s="28" t="e">
        <f>AN19/AK19</f>
        <v>#DIV/0!</v>
      </c>
      <c r="AP19" s="27">
        <f>SUMIFS(具体项目表!O:O,具体项目表!I:I,B19,具体项目表!J:J,"续建")</f>
        <v>0</v>
      </c>
      <c r="AQ19" s="28" t="e">
        <f>AP19/AM19</f>
        <v>#DIV/0!</v>
      </c>
      <c r="AR19" s="26">
        <f>COUNTIFS(具体项目表!I:I,B19,具体项目表!V:V,"是",具体项目表!J:J,"续建")</f>
        <v>0</v>
      </c>
      <c r="AS19" s="28" t="e">
        <f>AR19/(AK19-COUNTIFS(具体项目表!I:I,B19,具体项目表!V:V,"无需办理",具体项目表!J:J,"续建"))</f>
        <v>#DIV/0!</v>
      </c>
      <c r="AT19" s="30">
        <f>COUNTIFS(具体项目表!I:I,B19,具体项目表!AA:AA,"是",具体项目表!J:J,"续建")</f>
        <v>0</v>
      </c>
      <c r="AU19" s="28" t="e">
        <f>AT19/(AK19-COUNTIFS(具体项目表!I:I,B19,具体项目表!AA:AA,"无需办理",具体项目表!J:J,"续建"))</f>
        <v>#DIV/0!</v>
      </c>
      <c r="AV19" s="26">
        <f>COUNTIFS(具体项目表!I:I,B19,具体项目表!AE:AE,"是",具体项目表!J:J,"续建")</f>
        <v>0</v>
      </c>
      <c r="AW19" s="28" t="e">
        <f>AV19/(AK19-COUNTIFS(具体项目表!I:I,B19,具体项目表!AE:AE,"无需办理",具体项目表!J:J,"续建"))</f>
        <v>#DIV/0!</v>
      </c>
      <c r="AX19" s="30">
        <f>COUNTIFS(具体项目表!I:I,B19,具体项目表!AK:AK,"是",具体项目表!J:J,"续建")</f>
        <v>0</v>
      </c>
      <c r="AY19" s="28" t="e">
        <f>AX19/(AK19-COUNTIFS(具体项目表!I:I,B19,具体项目表!AK:AK,"无需办理",具体项目表!J:J,"续建"))</f>
        <v>#DIV/0!</v>
      </c>
      <c r="AZ19" s="30">
        <f>COUNTIFS(具体项目表!I:I,B19,具体项目表!AO:AO,"是",具体项目表!J:J,"续建")</f>
        <v>0</v>
      </c>
      <c r="BA19" s="28" t="e">
        <f>AZ19/(AK19-COUNTIFS(具体项目表!I:I,B19,具体项目表!AO:AO,"无需办理",具体项目表!J:J,"续建"))</f>
        <v>#DIV/0!</v>
      </c>
      <c r="BB19" s="26">
        <f>COUNTIFS(具体项目表!I:I,B19,具体项目表!AS:AS,"是",具体项目表!J:J,"续建")</f>
        <v>0</v>
      </c>
      <c r="BC19" s="28" t="e">
        <f>BB19/(AK19-COUNTIFS(具体项目表!I:I,B19,具体项目表!AS:AS,"无需办理",具体项目表!J:J,"续建"))</f>
        <v>#DIV/0!</v>
      </c>
      <c r="BD19" s="26">
        <f>COUNTIFS(具体项目表!I:I,B19,具体项目表!AV:AV,"是",具体项目表!J:J,"续建")</f>
        <v>0</v>
      </c>
      <c r="BE19" s="28" t="e">
        <f>BD19/(AK19-COUNTIFS(具体项目表!I:I,B19,具体项目表!AV:AV,"无需办理",具体项目表!J:J,"续建"))</f>
        <v>#DIV/0!</v>
      </c>
      <c r="BF19" s="26">
        <f>COUNTIFS(具体项目表!I:I,B19,具体项目表!BA:BA,"是",具体项目表!J:J,"续建")</f>
        <v>0</v>
      </c>
      <c r="BG19" s="28" t="e">
        <f>BF19/(AK19-COUNTIFS(具体项目表!I:I,B19,具体项目表!BA:BA,"无需办理",具体项目表!J:J,"续建"))</f>
        <v>#DIV/0!</v>
      </c>
      <c r="BH19" s="26">
        <f>COUNTIFS(具体项目表!I:I,B19,具体项目表!BE:BE,"是",具体项目表!J:J,"续建")</f>
        <v>0</v>
      </c>
      <c r="BI19" s="28" t="e">
        <f>BH19/(AK19-COUNTIFS(具体项目表!I:I,B19,具体项目表!BE:BE,"无需办理",具体项目表!J:J,"续建"))</f>
        <v>#DIV/0!</v>
      </c>
      <c r="BJ19" s="26">
        <f>COUNTIFS(具体项目表!I:I,B19,具体项目表!BI:BI,"是",具体项目表!J:J,"续建")</f>
        <v>0</v>
      </c>
      <c r="BK19" s="28" t="e">
        <f>BJ19/(AK19-COUNTIFS(具体项目表!I:I,B19,具体项目表!BI:BI,"无需办理",具体项目表!J:J,"续建"))</f>
        <v>#DIV/0!</v>
      </c>
      <c r="BL19" s="26">
        <f>COUNTIFS(具体项目表!I:I,B19,具体项目表!BN:BN,"是",具体项目表!J:J,"续建")</f>
        <v>0</v>
      </c>
      <c r="BM19" s="28" t="e">
        <f>BL19/(AK19-COUNTIFS(具体项目表!I:I,B19,具体项目表!BN:BN,"无需办理",具体项目表!J:J,"续建"))</f>
        <v>#DIV/0!</v>
      </c>
      <c r="BN19" s="26">
        <f>COUNTIFS(具体项目表!I:I,B19,具体项目表!BR:BR,"是",具体项目表!J:J,"续建")</f>
        <v>0</v>
      </c>
      <c r="BO19" s="28" t="e">
        <f>BN19/(AK19-COUNTIFS(具体项目表!I:I,B19,具体项目表!BR:BR,"无需办理",具体项目表!J:J,"续建"))</f>
        <v>#DIV/0!</v>
      </c>
      <c r="BP19" s="26">
        <f>COUNTIFS(具体项目表!CG:CG,"0",具体项目表!I:I,B19,具体项目表!J:J,"续建")</f>
        <v>0</v>
      </c>
      <c r="BQ19" s="28" t="e">
        <f>BP19/AK19</f>
        <v>#DIV/0!</v>
      </c>
      <c r="BR19" s="25" t="s">
        <v>641</v>
      </c>
      <c r="BS19" s="26">
        <f>COUNTIFS(具体项目表!I:I,B19,具体项目表!J:J,"新建")</f>
        <v>0</v>
      </c>
      <c r="BT19" s="27">
        <f>SUMIFS(具体项目表!K:K,具体项目表!I:I,B19,具体项目表!J:J,"新建")</f>
        <v>0</v>
      </c>
      <c r="BU19" s="27">
        <f>SUMIFS(具体项目表!L:L,具体项目表!I:I,B19,具体项目表!J:J,"新建")</f>
        <v>0</v>
      </c>
      <c r="BV19" s="26">
        <f>COUNTIFS(具体项目表!I:I,B19,具体项目表!J:J,"新建",具体项目表!M:M,"是")</f>
        <v>0</v>
      </c>
      <c r="BW19" s="28" t="e">
        <f>BV19/BS19</f>
        <v>#DIV/0!</v>
      </c>
      <c r="BX19" s="27">
        <f>SUMIFS(具体项目表!O:O,具体项目表!I:I,B19,具体项目表!J:J,"新建")</f>
        <v>0</v>
      </c>
      <c r="BY19" s="28" t="e">
        <f>BX19/BU19</f>
        <v>#DIV/0!</v>
      </c>
      <c r="BZ19" s="26">
        <f>COUNTIFS(具体项目表!I:I,B19,具体项目表!V:V,"是",具体项目表!J:J,"新建")</f>
        <v>0</v>
      </c>
      <c r="CA19" s="28" t="e">
        <f>BZ19/(BS19-COUNTIFS(具体项目表!I:I,B19,具体项目表!V:V,"无需办理",具体项目表!J:J,"新建"))</f>
        <v>#DIV/0!</v>
      </c>
      <c r="CB19" s="30">
        <f>COUNTIFS(具体项目表!I:I,B19,具体项目表!AA:AA,"是",具体项目表!J:J,"新建")</f>
        <v>0</v>
      </c>
      <c r="CC19" s="28" t="e">
        <f>CB19/(BS19-COUNTIFS(具体项目表!I:I,B19,具体项目表!AA:AA,"无需办理",具体项目表!J:J,"新建"))</f>
        <v>#DIV/0!</v>
      </c>
      <c r="CD19" s="26">
        <f>COUNTIFS(具体项目表!I:I,B19,具体项目表!AE:AE,"是",具体项目表!J:J,"新建")</f>
        <v>0</v>
      </c>
      <c r="CE19" s="28" t="e">
        <f>CD19/(BS19-COUNTIFS(具体项目表!I:I,B19,具体项目表!AE:AE,"无需办理",具体项目表!J:J,"新建"))</f>
        <v>#DIV/0!</v>
      </c>
      <c r="CF19" s="30">
        <f>COUNTIFS(具体项目表!I:I,B19,具体项目表!AK:AK,"是",具体项目表!J:J,"新建")</f>
        <v>0</v>
      </c>
      <c r="CG19" s="28" t="e">
        <f>CF19/(BS19-COUNTIFS(具体项目表!I:I,B19,具体项目表!AK:AK,"无需办理",具体项目表!J:J,"新建"))</f>
        <v>#DIV/0!</v>
      </c>
      <c r="CH19" s="30">
        <f>COUNTIFS(具体项目表!I:I,B19,具体项目表!AO:AO,"是",具体项目表!J:J,"新建")</f>
        <v>0</v>
      </c>
      <c r="CI19" s="28" t="e">
        <f>CH19/(BS19-COUNTIFS(具体项目表!I:I,B19,具体项目表!AO:AO,"无需办理",具体项目表!J:J,"新建"))</f>
        <v>#DIV/0!</v>
      </c>
      <c r="CJ19" s="26">
        <f>COUNTIFS(具体项目表!I:I,B19,具体项目表!AS:AS,"是",具体项目表!J:J,"新建")</f>
        <v>0</v>
      </c>
      <c r="CK19" s="28" t="e">
        <f>CJ19/(BS19-COUNTIFS(具体项目表!I:I,B19,具体项目表!AS:AS,"无需办理",具体项目表!J:J,"新建"))</f>
        <v>#DIV/0!</v>
      </c>
      <c r="CL19" s="26">
        <f>COUNTIFS(具体项目表!I:I,B19,具体项目表!AV:AV,"是",具体项目表!J:J,"新建")</f>
        <v>0</v>
      </c>
      <c r="CM19" s="28" t="e">
        <f>CL19/(BS19-COUNTIFS(具体项目表!I:I,B19,具体项目表!AV:AV,"无需办理",具体项目表!J:J,"新建"))</f>
        <v>#DIV/0!</v>
      </c>
      <c r="CN19" s="26">
        <f>COUNTIFS(具体项目表!I:I,B19,具体项目表!BA:BA,"是",具体项目表!J:J,"新建")</f>
        <v>0</v>
      </c>
      <c r="CO19" s="33" t="e">
        <f>CN19/(BS19-COUNTIFS(具体项目表!I:I,B19,具体项目表!BA:BA,"无需办理",具体项目表!J:J,"新建"))</f>
        <v>#DIV/0!</v>
      </c>
      <c r="CP19" s="26">
        <f>COUNTIFS(具体项目表!I:I,B19,具体项目表!BE:BE,"是",具体项目表!J:J,"新建")</f>
        <v>0</v>
      </c>
      <c r="CQ19" s="33" t="e">
        <f>CP19/(BS19-COUNTIFS(具体项目表!I:I,B19,具体项目表!BE:BE,"无需办理",具体项目表!J:J,"新建"))</f>
        <v>#DIV/0!</v>
      </c>
      <c r="CR19" s="26">
        <f>COUNTIFS(具体项目表!I:I,B19,具体项目表!BI:BI,"是",具体项目表!J:J,"新建")</f>
        <v>0</v>
      </c>
      <c r="CS19" s="28" t="e">
        <f>CR19/(BS19-COUNTIFS(具体项目表!I:I,B19,具体项目表!BI:BI,"无需办理",具体项目表!J:J,"新建"))</f>
        <v>#DIV/0!</v>
      </c>
      <c r="CT19" s="26">
        <f>COUNTIFS(具体项目表!I:I,B19,具体项目表!BN:BN,"是",具体项目表!J:J,"新建")</f>
        <v>0</v>
      </c>
      <c r="CU19" s="28" t="e">
        <f>CT19/(BS19-COUNTIFS(具体项目表!I:I,B19,具体项目表!BN:BN,"无需办理",具体项目表!J:J,"新建"))</f>
        <v>#DIV/0!</v>
      </c>
      <c r="CV19" s="26">
        <f>COUNTIFS(具体项目表!I:I,B19,具体项目表!BR:BR,"是",具体项目表!J:J,"新建")</f>
        <v>0</v>
      </c>
      <c r="CW19" s="28" t="e">
        <f>CV19/(BS19-COUNTIFS(具体项目表!I:I,B19,具体项目表!BR:BR,"无需办理",具体项目表!J:J,"新建"))</f>
        <v>#DIV/0!</v>
      </c>
      <c r="CX19" s="26">
        <f>COUNTIFS(具体项目表!CG:CG,"0",具体项目表!I:I,B19,具体项目表!J:J,"新建")</f>
        <v>0</v>
      </c>
      <c r="CY19" s="28" t="e">
        <f>CX19/BS19</f>
        <v>#DIV/0!</v>
      </c>
      <c r="CZ19" s="49">
        <f>CX19-BS19</f>
        <v>0</v>
      </c>
      <c r="DA19" s="4">
        <f>BZ19+CB19+CD19+CF19+CH19+CL19+CN19+CP19+CR19+CT19+CV19</f>
        <v>0</v>
      </c>
      <c r="DC19" s="4">
        <f>DA19+DD19</f>
        <v>0</v>
      </c>
      <c r="DD19" s="4">
        <f>COUNTIFS(具体项目表!I:I,B19,具体项目表!V:V,"否",具体项目表!J:J,"新建")+COUNTIFS(具体项目表!I:I,B19,具体项目表!AA:AA,"否",具体项目表!J:J,"新建")+COUNTIFS(具体项目表!I:I,B19,具体项目表!AE:AE,"否",具体项目表!J:J,"新建")+COUNTIFS(具体项目表!I:I,B19,具体项目表!AK:AK,"否",具体项目表!J:J,"新建")+COUNTIFS(具体项目表!I:I,B19,具体项目表!AO:AO,"否",具体项目表!J:J,"新建")+COUNTIFS(具体项目表!I:I,B19,具体项目表!AV:AV,"否",具体项目表!J:J,"新建")+COUNTIFS(具体项目表!I:I,B19,具体项目表!BA:BA,"否",具体项目表!J:J,"新建")+COUNTIFS(具体项目表!I:I,B19,具体项目表!BE:BE,"否",具体项目表!J:J,"新建")+COUNTIFS(具体项目表!I:I,B19,具体项目表!BI:BI,"否",具体项目表!J:J,"新建")+COUNTIFS(具体项目表!I:I,B19,具体项目表!BN:BN,"否",具体项目表!J:J,"新建")+COUNTIFS(具体项目表!I:I,B19,具体项目表!BR:BR,"否",具体项目表!J:J,"新建")</f>
        <v>0</v>
      </c>
      <c r="DE19" s="50" t="e">
        <f>DA19/DC19</f>
        <v>#DIV/0!</v>
      </c>
    </row>
    <row r="20" s="4" customFormat="1" ht="40" customHeight="1" spans="1:109">
      <c r="A20" s="25" t="s">
        <v>643</v>
      </c>
      <c r="B20" s="25" t="s">
        <v>644</v>
      </c>
      <c r="C20" s="26">
        <f>AK20+BS20</f>
        <v>0</v>
      </c>
      <c r="D20" s="27">
        <f>AL20+BT20</f>
        <v>0</v>
      </c>
      <c r="E20" s="27">
        <f>AM20+BU20</f>
        <v>0</v>
      </c>
      <c r="F20" s="26">
        <f>AN20+BV20</f>
        <v>0</v>
      </c>
      <c r="G20" s="28" t="e">
        <f>F20/C20</f>
        <v>#DIV/0!</v>
      </c>
      <c r="H20" s="27">
        <f>AP20+BX20</f>
        <v>0</v>
      </c>
      <c r="I20" s="28" t="e">
        <f>H20/E20</f>
        <v>#DIV/0!</v>
      </c>
      <c r="J20" s="26">
        <f>AR20+BZ20</f>
        <v>0</v>
      </c>
      <c r="K20" s="28" t="e">
        <f>J20/(C20-COUNTIFS(具体项目表!I:I,B20,具体项目表!V:V,"无需办理"))</f>
        <v>#DIV/0!</v>
      </c>
      <c r="L20" s="30">
        <f>AT20+CB20</f>
        <v>0</v>
      </c>
      <c r="M20" s="28" t="e">
        <f>L20/(C20-COUNTIFS(具体项目表!I:I,B20,具体项目表!AA:AA,"无需办理"))</f>
        <v>#DIV/0!</v>
      </c>
      <c r="N20" s="26">
        <f>AV20+CD20</f>
        <v>0</v>
      </c>
      <c r="O20" s="28" t="e">
        <f>N20/(C20-COUNTIFS(具体项目表!I:I,B20,具体项目表!AE:AE,"无需办理"))</f>
        <v>#DIV/0!</v>
      </c>
      <c r="P20" s="30">
        <f>AX20+CF20</f>
        <v>0</v>
      </c>
      <c r="Q20" s="28" t="e">
        <f>P20/(C20-COUNTIFS(具体项目表!I:I,B20,具体项目表!AK:AK,"无需办理"))</f>
        <v>#DIV/0!</v>
      </c>
      <c r="R20" s="30">
        <f>AZ20+CH20</f>
        <v>0</v>
      </c>
      <c r="S20" s="28" t="e">
        <f>R20/(C20-COUNTIFS(具体项目表!I:I,B20,具体项目表!AO:AO,"无需办理"))</f>
        <v>#DIV/0!</v>
      </c>
      <c r="T20" s="26">
        <f>BB20+CJ20</f>
        <v>0</v>
      </c>
      <c r="U20" s="28" t="e">
        <f>T20/(C20-COUNTIFS(具体项目表!I:I,B20,具体项目表!AS:AS,"无需办理"))</f>
        <v>#DIV/0!</v>
      </c>
      <c r="V20" s="26">
        <f>BD20+CL20</f>
        <v>0</v>
      </c>
      <c r="W20" s="28" t="e">
        <f>V20/(C20-COUNTIFS(具体项目表!I:I,B20,具体项目表!AV:AV,"无需办理"))</f>
        <v>#DIV/0!</v>
      </c>
      <c r="X20" s="26">
        <f>BF20+CN20</f>
        <v>0</v>
      </c>
      <c r="Y20" s="28" t="e">
        <f>X20/(C20-COUNTIFS(具体项目表!I:I,B20,具体项目表!BA:BA,"无需办理"))</f>
        <v>#DIV/0!</v>
      </c>
      <c r="Z20" s="26">
        <f>BH20+CP20</f>
        <v>0</v>
      </c>
      <c r="AA20" s="28" t="e">
        <f>Z20/(C20-COUNTIFS(具体项目表!I:I,B20,具体项目表!BE:BE,"无需办理"))</f>
        <v>#DIV/0!</v>
      </c>
      <c r="AB20" s="26">
        <f>BJ20+CR20</f>
        <v>0</v>
      </c>
      <c r="AC20" s="28" t="e">
        <f>AB20/(C20-COUNTIFS(具体项目表!I:I,B20,具体项目表!BI:BI,"无需办理"))</f>
        <v>#DIV/0!</v>
      </c>
      <c r="AD20" s="26">
        <f>BL20+CT20</f>
        <v>0</v>
      </c>
      <c r="AE20" s="28" t="e">
        <f>AD20/(C20-COUNTIFS(具体项目表!I:I,B20,具体项目表!BN:BN,"无需办理"))</f>
        <v>#DIV/0!</v>
      </c>
      <c r="AF20" s="26">
        <f>BN20+CV20</f>
        <v>0</v>
      </c>
      <c r="AG20" s="28" t="e">
        <f>AF20/(C20-COUNTIFS(具体项目表!I:I,B20,具体项目表!BR:BR,"无需办理"))</f>
        <v>#DIV/0!</v>
      </c>
      <c r="AH20" s="31">
        <f>BP20+CX20</f>
        <v>0</v>
      </c>
      <c r="AI20" s="28" t="e">
        <f>AH20/C20</f>
        <v>#DIV/0!</v>
      </c>
      <c r="AJ20" s="25" t="s">
        <v>643</v>
      </c>
      <c r="AK20" s="26">
        <f>COUNTIFS(具体项目表!I:I,B20,具体项目表!J:J,"续建")</f>
        <v>0</v>
      </c>
      <c r="AL20" s="27">
        <f>SUMIFS(具体项目表!K:K,具体项目表!I:I,B20,具体项目表!J:J,"续建")</f>
        <v>0</v>
      </c>
      <c r="AM20" s="27">
        <f>SUMIFS(具体项目表!L:L,具体项目表!I:I,B20,具体项目表!J:J,"续建")</f>
        <v>0</v>
      </c>
      <c r="AN20" s="26">
        <f>COUNTIFS(具体项目表!I:I,B20,具体项目表!J:J,"续建",具体项目表!M:M,"是")</f>
        <v>0</v>
      </c>
      <c r="AO20" s="28" t="e">
        <f>AN20/AK20</f>
        <v>#DIV/0!</v>
      </c>
      <c r="AP20" s="27">
        <f>SUMIFS(具体项目表!O:O,具体项目表!I:I,B20,具体项目表!J:J,"续建")</f>
        <v>0</v>
      </c>
      <c r="AQ20" s="28" t="e">
        <f>AP20/AM20</f>
        <v>#DIV/0!</v>
      </c>
      <c r="AR20" s="26">
        <f>COUNTIFS(具体项目表!I:I,B20,具体项目表!V:V,"是",具体项目表!J:J,"续建")</f>
        <v>0</v>
      </c>
      <c r="AS20" s="28" t="e">
        <f>AR20/(AK20-COUNTIFS(具体项目表!I:I,B20,具体项目表!V:V,"无需办理",具体项目表!J:J,"续建"))</f>
        <v>#DIV/0!</v>
      </c>
      <c r="AT20" s="30">
        <f>COUNTIFS(具体项目表!I:I,B20,具体项目表!AA:AA,"是",具体项目表!J:J,"续建")</f>
        <v>0</v>
      </c>
      <c r="AU20" s="28" t="e">
        <f>AT20/(AK20-COUNTIFS(具体项目表!I:I,B20,具体项目表!AA:AA,"无需办理",具体项目表!J:J,"续建"))</f>
        <v>#DIV/0!</v>
      </c>
      <c r="AV20" s="26">
        <f>COUNTIFS(具体项目表!I:I,B20,具体项目表!AE:AE,"是",具体项目表!J:J,"续建")</f>
        <v>0</v>
      </c>
      <c r="AW20" s="28" t="e">
        <f>AV20/(AK20-COUNTIFS(具体项目表!I:I,B20,具体项目表!AE:AE,"无需办理",具体项目表!J:J,"续建"))</f>
        <v>#DIV/0!</v>
      </c>
      <c r="AX20" s="30">
        <f>COUNTIFS(具体项目表!I:I,B20,具体项目表!AK:AK,"是",具体项目表!J:J,"续建")</f>
        <v>0</v>
      </c>
      <c r="AY20" s="28" t="e">
        <f>AX20/(AK20-COUNTIFS(具体项目表!I:I,B20,具体项目表!AK:AK,"无需办理",具体项目表!J:J,"续建"))</f>
        <v>#DIV/0!</v>
      </c>
      <c r="AZ20" s="30">
        <f>COUNTIFS(具体项目表!I:I,B20,具体项目表!AO:AO,"是",具体项目表!J:J,"续建")</f>
        <v>0</v>
      </c>
      <c r="BA20" s="28" t="e">
        <f>AZ20/(AK20-COUNTIFS(具体项目表!I:I,B20,具体项目表!AO:AO,"无需办理",具体项目表!J:J,"续建"))</f>
        <v>#DIV/0!</v>
      </c>
      <c r="BB20" s="26">
        <f>COUNTIFS(具体项目表!I:I,B20,具体项目表!AS:AS,"是",具体项目表!J:J,"续建")</f>
        <v>0</v>
      </c>
      <c r="BC20" s="28" t="e">
        <f>BB20/(AK20-COUNTIFS(具体项目表!I:I,B20,具体项目表!AS:AS,"无需办理",具体项目表!J:J,"续建"))</f>
        <v>#DIV/0!</v>
      </c>
      <c r="BD20" s="26">
        <f>COUNTIFS(具体项目表!I:I,B20,具体项目表!AV:AV,"是",具体项目表!J:J,"续建")</f>
        <v>0</v>
      </c>
      <c r="BE20" s="28" t="e">
        <f>BD20/(AK20-COUNTIFS(具体项目表!I:I,B20,具体项目表!AV:AV,"无需办理",具体项目表!J:J,"续建"))</f>
        <v>#DIV/0!</v>
      </c>
      <c r="BF20" s="26">
        <f>COUNTIFS(具体项目表!I:I,B20,具体项目表!BA:BA,"是",具体项目表!J:J,"续建")</f>
        <v>0</v>
      </c>
      <c r="BG20" s="28" t="e">
        <f>BF20/(AK20-COUNTIFS(具体项目表!I:I,B20,具体项目表!BA:BA,"无需办理",具体项目表!J:J,"续建"))</f>
        <v>#DIV/0!</v>
      </c>
      <c r="BH20" s="26">
        <f>COUNTIFS(具体项目表!I:I,B20,具体项目表!BE:BE,"是",具体项目表!J:J,"续建")</f>
        <v>0</v>
      </c>
      <c r="BI20" s="28" t="e">
        <f>BH20/(AK20-COUNTIFS(具体项目表!I:I,B20,具体项目表!BE:BE,"无需办理",具体项目表!J:J,"续建"))</f>
        <v>#DIV/0!</v>
      </c>
      <c r="BJ20" s="26">
        <f>COUNTIFS(具体项目表!I:I,B20,具体项目表!BI:BI,"是",具体项目表!J:J,"续建")</f>
        <v>0</v>
      </c>
      <c r="BK20" s="28" t="e">
        <f>BJ20/(AK20-COUNTIFS(具体项目表!I:I,B20,具体项目表!BI:BI,"无需办理",具体项目表!J:J,"续建"))</f>
        <v>#DIV/0!</v>
      </c>
      <c r="BL20" s="26">
        <f>COUNTIFS(具体项目表!I:I,B20,具体项目表!BN:BN,"是",具体项目表!J:J,"续建")</f>
        <v>0</v>
      </c>
      <c r="BM20" s="28" t="e">
        <f>BL20/(AK20-COUNTIFS(具体项目表!I:I,B20,具体项目表!BN:BN,"无需办理",具体项目表!J:J,"续建"))</f>
        <v>#DIV/0!</v>
      </c>
      <c r="BN20" s="26">
        <f>COUNTIFS(具体项目表!I:I,B20,具体项目表!BR:BR,"是",具体项目表!J:J,"续建")</f>
        <v>0</v>
      </c>
      <c r="BO20" s="28" t="e">
        <f>BN20/(AK20-COUNTIFS(具体项目表!I:I,B20,具体项目表!BR:BR,"无需办理",具体项目表!J:J,"续建"))</f>
        <v>#DIV/0!</v>
      </c>
      <c r="BP20" s="26">
        <f>COUNTIFS(具体项目表!CG:CG,"0",具体项目表!I:I,B20,具体项目表!J:J,"续建")</f>
        <v>0</v>
      </c>
      <c r="BQ20" s="28" t="e">
        <f>BP20/AK20</f>
        <v>#DIV/0!</v>
      </c>
      <c r="BR20" s="25" t="s">
        <v>643</v>
      </c>
      <c r="BS20" s="26">
        <f>COUNTIFS(具体项目表!I:I,B20,具体项目表!J:J,"新建")</f>
        <v>0</v>
      </c>
      <c r="BT20" s="27">
        <f>SUMIFS(具体项目表!K:K,具体项目表!I:I,B20,具体项目表!J:J,"新建")</f>
        <v>0</v>
      </c>
      <c r="BU20" s="27">
        <f>SUMIFS(具体项目表!L:L,具体项目表!I:I,B20,具体项目表!J:J,"新建")</f>
        <v>0</v>
      </c>
      <c r="BV20" s="26">
        <f>COUNTIFS(具体项目表!I:I,B20,具体项目表!J:J,"新建",具体项目表!M:M,"是")</f>
        <v>0</v>
      </c>
      <c r="BW20" s="28" t="e">
        <f>BV20/BS20</f>
        <v>#DIV/0!</v>
      </c>
      <c r="BX20" s="27">
        <f>SUMIFS(具体项目表!O:O,具体项目表!I:I,B20,具体项目表!J:J,"新建")</f>
        <v>0</v>
      </c>
      <c r="BY20" s="28" t="e">
        <f>BX20/BU20</f>
        <v>#DIV/0!</v>
      </c>
      <c r="BZ20" s="26">
        <f>COUNTIFS(具体项目表!I:I,B20,具体项目表!V:V,"是",具体项目表!J:J,"新建")</f>
        <v>0</v>
      </c>
      <c r="CA20" s="28" t="e">
        <f>BZ20/(BS20-COUNTIFS(具体项目表!I:I,B20,具体项目表!V:V,"无需办理",具体项目表!J:J,"新建"))</f>
        <v>#DIV/0!</v>
      </c>
      <c r="CB20" s="30">
        <f>COUNTIFS(具体项目表!I:I,B20,具体项目表!AA:AA,"是",具体项目表!J:J,"新建")</f>
        <v>0</v>
      </c>
      <c r="CC20" s="28" t="e">
        <f>CB20/(BS20-COUNTIFS(具体项目表!I:I,B20,具体项目表!AA:AA,"无需办理",具体项目表!J:J,"新建"))</f>
        <v>#DIV/0!</v>
      </c>
      <c r="CD20" s="26">
        <f>COUNTIFS(具体项目表!I:I,B20,具体项目表!AE:AE,"是",具体项目表!J:J,"新建")</f>
        <v>0</v>
      </c>
      <c r="CE20" s="28" t="e">
        <f>CD20/(BS20-COUNTIFS(具体项目表!I:I,B20,具体项目表!AE:AE,"无需办理",具体项目表!J:J,"新建"))</f>
        <v>#DIV/0!</v>
      </c>
      <c r="CF20" s="30">
        <f>COUNTIFS(具体项目表!I:I,B20,具体项目表!AK:AK,"是",具体项目表!J:J,"新建")</f>
        <v>0</v>
      </c>
      <c r="CG20" s="28" t="e">
        <f>CF20/(BS20-COUNTIFS(具体项目表!I:I,B20,具体项目表!AK:AK,"无需办理",具体项目表!J:J,"新建"))</f>
        <v>#DIV/0!</v>
      </c>
      <c r="CH20" s="30">
        <f>COUNTIFS(具体项目表!I:I,B20,具体项目表!AO:AO,"是",具体项目表!J:J,"新建")</f>
        <v>0</v>
      </c>
      <c r="CI20" s="28" t="e">
        <f>CH20/(BS20-COUNTIFS(具体项目表!I:I,B20,具体项目表!AO:AO,"无需办理",具体项目表!J:J,"新建"))</f>
        <v>#DIV/0!</v>
      </c>
      <c r="CJ20" s="26">
        <f>COUNTIFS(具体项目表!I:I,B20,具体项目表!AS:AS,"是",具体项目表!J:J,"新建")</f>
        <v>0</v>
      </c>
      <c r="CK20" s="28" t="e">
        <f>CJ20/(BS20-COUNTIFS(具体项目表!I:I,B20,具体项目表!AS:AS,"无需办理",具体项目表!J:J,"新建"))</f>
        <v>#DIV/0!</v>
      </c>
      <c r="CL20" s="26">
        <f>COUNTIFS(具体项目表!I:I,B20,具体项目表!AV:AV,"是",具体项目表!J:J,"新建")</f>
        <v>0</v>
      </c>
      <c r="CM20" s="28" t="e">
        <f>CL20/(BS20-COUNTIFS(具体项目表!I:I,B20,具体项目表!AV:AV,"无需办理",具体项目表!J:J,"新建"))</f>
        <v>#DIV/0!</v>
      </c>
      <c r="CN20" s="26">
        <f>COUNTIFS(具体项目表!I:I,B20,具体项目表!BA:BA,"是",具体项目表!J:J,"新建")</f>
        <v>0</v>
      </c>
      <c r="CO20" s="33" t="e">
        <f>CN20/(BS20-COUNTIFS(具体项目表!I:I,B20,具体项目表!BA:BA,"无需办理",具体项目表!J:J,"新建"))</f>
        <v>#DIV/0!</v>
      </c>
      <c r="CP20" s="26">
        <f>COUNTIFS(具体项目表!I:I,B20,具体项目表!BE:BE,"是",具体项目表!J:J,"新建")</f>
        <v>0</v>
      </c>
      <c r="CQ20" s="33" t="e">
        <f>CP20/(BS20-COUNTIFS(具体项目表!I:I,B20,具体项目表!BE:BE,"无需办理",具体项目表!J:J,"新建"))</f>
        <v>#DIV/0!</v>
      </c>
      <c r="CR20" s="26">
        <f>COUNTIFS(具体项目表!I:I,B20,具体项目表!BI:BI,"是",具体项目表!J:J,"新建")</f>
        <v>0</v>
      </c>
      <c r="CS20" s="28" t="e">
        <f>CR20/(BS20-COUNTIFS(具体项目表!I:I,B20,具体项目表!BI:BI,"无需办理",具体项目表!J:J,"新建"))</f>
        <v>#DIV/0!</v>
      </c>
      <c r="CT20" s="26">
        <f>COUNTIFS(具体项目表!I:I,B20,具体项目表!BN:BN,"是",具体项目表!J:J,"新建")</f>
        <v>0</v>
      </c>
      <c r="CU20" s="28" t="e">
        <f>CT20/(BS20-COUNTIFS(具体项目表!I:I,B20,具体项目表!BN:BN,"无需办理",具体项目表!J:J,"新建"))</f>
        <v>#DIV/0!</v>
      </c>
      <c r="CV20" s="26">
        <f>COUNTIFS(具体项目表!I:I,B20,具体项目表!BR:BR,"是",具体项目表!J:J,"新建")</f>
        <v>0</v>
      </c>
      <c r="CW20" s="28" t="e">
        <f>CV20/(BS20-COUNTIFS(具体项目表!I:I,B20,具体项目表!BR:BR,"无需办理",具体项目表!J:J,"新建"))</f>
        <v>#DIV/0!</v>
      </c>
      <c r="CX20" s="26">
        <f>COUNTIFS(具体项目表!CG:CG,"0",具体项目表!I:I,B20,具体项目表!J:J,"新建")</f>
        <v>0</v>
      </c>
      <c r="CY20" s="28" t="e">
        <f>CX20/BS20</f>
        <v>#DIV/0!</v>
      </c>
      <c r="CZ20" s="49">
        <f>CX20-BS20</f>
        <v>0</v>
      </c>
      <c r="DA20" s="4">
        <f>BZ20+CB20+CD20+CF20+CH20+CL20+CN20+CP20+CR20+CT20+CV20</f>
        <v>0</v>
      </c>
      <c r="DC20" s="4">
        <f>DA20+DD20</f>
        <v>0</v>
      </c>
      <c r="DD20" s="4">
        <f>COUNTIFS(具体项目表!I:I,B20,具体项目表!V:V,"否",具体项目表!J:J,"新建")+COUNTIFS(具体项目表!I:I,B20,具体项目表!AA:AA,"否",具体项目表!J:J,"新建")+COUNTIFS(具体项目表!I:I,B20,具体项目表!AE:AE,"否",具体项目表!J:J,"新建")+COUNTIFS(具体项目表!I:I,B20,具体项目表!AK:AK,"否",具体项目表!J:J,"新建")+COUNTIFS(具体项目表!I:I,B20,具体项目表!AO:AO,"否",具体项目表!J:J,"新建")+COUNTIFS(具体项目表!I:I,B20,具体项目表!AV:AV,"否",具体项目表!J:J,"新建")+COUNTIFS(具体项目表!I:I,B20,具体项目表!BA:BA,"否",具体项目表!J:J,"新建")+COUNTIFS(具体项目表!I:I,B20,具体项目表!BE:BE,"否",具体项目表!J:J,"新建")+COUNTIFS(具体项目表!I:I,B20,具体项目表!BI:BI,"否",具体项目表!J:J,"新建")+COUNTIFS(具体项目表!I:I,B20,具体项目表!BN:BN,"否",具体项目表!J:J,"新建")+COUNTIFS(具体项目表!I:I,B20,具体项目表!BR:BR,"否",具体项目表!J:J,"新建")</f>
        <v>0</v>
      </c>
      <c r="DE20" s="50" t="e">
        <f>DA20/DC20</f>
        <v>#DIV/0!</v>
      </c>
    </row>
    <row r="21" s="4" customFormat="1" ht="40" customHeight="1" spans="1:109">
      <c r="A21" s="25" t="s">
        <v>645</v>
      </c>
      <c r="B21" s="25" t="s">
        <v>646</v>
      </c>
      <c r="C21" s="26">
        <f>AK21+BS21</f>
        <v>0</v>
      </c>
      <c r="D21" s="27">
        <f>AL21+BT21</f>
        <v>0</v>
      </c>
      <c r="E21" s="27">
        <f>AM21+BU21</f>
        <v>0</v>
      </c>
      <c r="F21" s="26">
        <f>AN21+BV21</f>
        <v>0</v>
      </c>
      <c r="G21" s="28" t="e">
        <f>F21/C21</f>
        <v>#DIV/0!</v>
      </c>
      <c r="H21" s="27">
        <f>AP21+BX21</f>
        <v>0</v>
      </c>
      <c r="I21" s="28" t="e">
        <f>H21/E21</f>
        <v>#DIV/0!</v>
      </c>
      <c r="J21" s="26">
        <f>AR21+BZ21</f>
        <v>0</v>
      </c>
      <c r="K21" s="28" t="e">
        <f>J21/(C21-COUNTIFS(具体项目表!I:I,B21,具体项目表!V:V,"无需办理"))</f>
        <v>#DIV/0!</v>
      </c>
      <c r="L21" s="30">
        <f>AT21+CB21</f>
        <v>0</v>
      </c>
      <c r="M21" s="28" t="e">
        <f>L21/(C21-COUNTIFS(具体项目表!I:I,B21,具体项目表!AA:AA,"无需办理"))</f>
        <v>#DIV/0!</v>
      </c>
      <c r="N21" s="26">
        <f>AV21+CD21</f>
        <v>0</v>
      </c>
      <c r="O21" s="28" t="e">
        <f>N21/(C21-COUNTIFS(具体项目表!I:I,B21,具体项目表!AE:AE,"无需办理"))</f>
        <v>#DIV/0!</v>
      </c>
      <c r="P21" s="30">
        <f>AX21+CF21</f>
        <v>0</v>
      </c>
      <c r="Q21" s="28" t="e">
        <f>P21/(C21-COUNTIFS(具体项目表!I:I,B21,具体项目表!AK:AK,"无需办理"))</f>
        <v>#DIV/0!</v>
      </c>
      <c r="R21" s="30">
        <f>AZ21+CH21</f>
        <v>0</v>
      </c>
      <c r="S21" s="28" t="e">
        <f>R21/(C21-COUNTIFS(具体项目表!I:I,B21,具体项目表!AO:AO,"无需办理"))</f>
        <v>#DIV/0!</v>
      </c>
      <c r="T21" s="26">
        <f>BB21+CJ21</f>
        <v>0</v>
      </c>
      <c r="U21" s="28" t="e">
        <f>T21/(C21-COUNTIFS(具体项目表!I:I,B21,具体项目表!AS:AS,"无需办理"))</f>
        <v>#DIV/0!</v>
      </c>
      <c r="V21" s="26">
        <f>BD21+CL21</f>
        <v>0</v>
      </c>
      <c r="W21" s="28" t="e">
        <f>V21/(C21-COUNTIFS(具体项目表!I:I,B21,具体项目表!AV:AV,"无需办理"))</f>
        <v>#DIV/0!</v>
      </c>
      <c r="X21" s="26">
        <f>BF21+CN21</f>
        <v>0</v>
      </c>
      <c r="Y21" s="28" t="e">
        <f>X21/(C21-COUNTIFS(具体项目表!I:I,B21,具体项目表!BA:BA,"无需办理"))</f>
        <v>#DIV/0!</v>
      </c>
      <c r="Z21" s="26">
        <f>BH21+CP21</f>
        <v>0</v>
      </c>
      <c r="AA21" s="28" t="e">
        <f>Z21/(C21-COUNTIFS(具体项目表!I:I,B21,具体项目表!BE:BE,"无需办理"))</f>
        <v>#DIV/0!</v>
      </c>
      <c r="AB21" s="26">
        <f>BJ21+CR21</f>
        <v>0</v>
      </c>
      <c r="AC21" s="28" t="e">
        <f>AB21/(C21-COUNTIFS(具体项目表!I:I,B21,具体项目表!BI:BI,"无需办理"))</f>
        <v>#DIV/0!</v>
      </c>
      <c r="AD21" s="26">
        <f>BL21+CT21</f>
        <v>0</v>
      </c>
      <c r="AE21" s="28" t="e">
        <f>AD21/(C21-COUNTIFS(具体项目表!I:I,B21,具体项目表!BN:BN,"无需办理"))</f>
        <v>#DIV/0!</v>
      </c>
      <c r="AF21" s="26">
        <f>BN21+CV21</f>
        <v>0</v>
      </c>
      <c r="AG21" s="28" t="e">
        <f>AF21/(C21-COUNTIFS(具体项目表!I:I,B21,具体项目表!BR:BR,"无需办理"))</f>
        <v>#DIV/0!</v>
      </c>
      <c r="AH21" s="31">
        <f>BP21+CX21</f>
        <v>0</v>
      </c>
      <c r="AI21" s="28" t="e">
        <f>AH21/C21</f>
        <v>#DIV/0!</v>
      </c>
      <c r="AJ21" s="25" t="s">
        <v>645</v>
      </c>
      <c r="AK21" s="26">
        <f>COUNTIFS(具体项目表!I:I,B21,具体项目表!J:J,"续建")</f>
        <v>0</v>
      </c>
      <c r="AL21" s="27">
        <f>SUMIFS(具体项目表!K:K,具体项目表!I:I,B21,具体项目表!J:J,"续建")</f>
        <v>0</v>
      </c>
      <c r="AM21" s="27">
        <f>SUMIFS(具体项目表!L:L,具体项目表!I:I,B21,具体项目表!J:J,"续建")</f>
        <v>0</v>
      </c>
      <c r="AN21" s="26">
        <f>COUNTIFS(具体项目表!I:I,B21,具体项目表!J:J,"续建",具体项目表!M:M,"是")</f>
        <v>0</v>
      </c>
      <c r="AO21" s="28" t="e">
        <f>AN21/AK21</f>
        <v>#DIV/0!</v>
      </c>
      <c r="AP21" s="27">
        <f>SUMIFS(具体项目表!O:O,具体项目表!I:I,B21,具体项目表!J:J,"续建")</f>
        <v>0</v>
      </c>
      <c r="AQ21" s="28" t="e">
        <f>AP21/AM21</f>
        <v>#DIV/0!</v>
      </c>
      <c r="AR21" s="26">
        <f>COUNTIFS(具体项目表!I:I,B21,具体项目表!V:V,"是",具体项目表!J:J,"续建")</f>
        <v>0</v>
      </c>
      <c r="AS21" s="28" t="e">
        <f>AR21/(AK21-COUNTIFS(具体项目表!I:I,B21,具体项目表!V:V,"无需办理",具体项目表!J:J,"续建"))</f>
        <v>#DIV/0!</v>
      </c>
      <c r="AT21" s="30">
        <f>COUNTIFS(具体项目表!I:I,B21,具体项目表!AA:AA,"是",具体项目表!J:J,"续建")</f>
        <v>0</v>
      </c>
      <c r="AU21" s="28" t="e">
        <f>AT21/(AK21-COUNTIFS(具体项目表!I:I,B21,具体项目表!AA:AA,"无需办理",具体项目表!J:J,"续建"))</f>
        <v>#DIV/0!</v>
      </c>
      <c r="AV21" s="26">
        <f>COUNTIFS(具体项目表!I:I,B21,具体项目表!AE:AE,"是",具体项目表!J:J,"续建")</f>
        <v>0</v>
      </c>
      <c r="AW21" s="28" t="e">
        <f>AV21/(AK21-COUNTIFS(具体项目表!I:I,B21,具体项目表!AE:AE,"无需办理",具体项目表!J:J,"续建"))</f>
        <v>#DIV/0!</v>
      </c>
      <c r="AX21" s="30">
        <f>COUNTIFS(具体项目表!I:I,B21,具体项目表!AK:AK,"是",具体项目表!J:J,"续建")</f>
        <v>0</v>
      </c>
      <c r="AY21" s="28" t="e">
        <f>AX21/(AK21-COUNTIFS(具体项目表!I:I,B21,具体项目表!AK:AK,"无需办理",具体项目表!J:J,"续建"))</f>
        <v>#DIV/0!</v>
      </c>
      <c r="AZ21" s="30">
        <f>COUNTIFS(具体项目表!I:I,B21,具体项目表!AO:AO,"是",具体项目表!J:J,"续建")</f>
        <v>0</v>
      </c>
      <c r="BA21" s="28" t="e">
        <f>AZ21/(AK21-COUNTIFS(具体项目表!I:I,B21,具体项目表!AO:AO,"无需办理",具体项目表!J:J,"续建"))</f>
        <v>#DIV/0!</v>
      </c>
      <c r="BB21" s="26">
        <f>COUNTIFS(具体项目表!I:I,B21,具体项目表!AS:AS,"是",具体项目表!J:J,"续建")</f>
        <v>0</v>
      </c>
      <c r="BC21" s="28" t="e">
        <f>BB21/(AK21-COUNTIFS(具体项目表!I:I,B21,具体项目表!AS:AS,"无需办理",具体项目表!J:J,"续建"))</f>
        <v>#DIV/0!</v>
      </c>
      <c r="BD21" s="26">
        <f>COUNTIFS(具体项目表!I:I,B21,具体项目表!AV:AV,"是",具体项目表!J:J,"续建")</f>
        <v>0</v>
      </c>
      <c r="BE21" s="28" t="e">
        <f>BD21/(AK21-COUNTIFS(具体项目表!I:I,B21,具体项目表!AV:AV,"无需办理",具体项目表!J:J,"续建"))</f>
        <v>#DIV/0!</v>
      </c>
      <c r="BF21" s="26">
        <f>COUNTIFS(具体项目表!I:I,B21,具体项目表!BA:BA,"是",具体项目表!J:J,"续建")</f>
        <v>0</v>
      </c>
      <c r="BG21" s="28" t="e">
        <f>BF21/(AK21-COUNTIFS(具体项目表!I:I,B21,具体项目表!BA:BA,"无需办理",具体项目表!J:J,"续建"))</f>
        <v>#DIV/0!</v>
      </c>
      <c r="BH21" s="26">
        <f>COUNTIFS(具体项目表!I:I,B21,具体项目表!BE:BE,"是",具体项目表!J:J,"续建")</f>
        <v>0</v>
      </c>
      <c r="BI21" s="28" t="e">
        <f>BH21/(AK21-COUNTIFS(具体项目表!I:I,B21,具体项目表!BE:BE,"无需办理",具体项目表!J:J,"续建"))</f>
        <v>#DIV/0!</v>
      </c>
      <c r="BJ21" s="26">
        <f>COUNTIFS(具体项目表!I:I,B21,具体项目表!BI:BI,"是",具体项目表!J:J,"续建")</f>
        <v>0</v>
      </c>
      <c r="BK21" s="28" t="e">
        <f>BJ21/(AK21-COUNTIFS(具体项目表!I:I,B21,具体项目表!BI:BI,"无需办理",具体项目表!J:J,"续建"))</f>
        <v>#DIV/0!</v>
      </c>
      <c r="BL21" s="26">
        <f>COUNTIFS(具体项目表!I:I,B21,具体项目表!BN:BN,"是",具体项目表!J:J,"续建")</f>
        <v>0</v>
      </c>
      <c r="BM21" s="28" t="e">
        <f>BL21/(AK21-COUNTIFS(具体项目表!I:I,B21,具体项目表!BN:BN,"无需办理",具体项目表!J:J,"续建"))</f>
        <v>#DIV/0!</v>
      </c>
      <c r="BN21" s="26">
        <f>COUNTIFS(具体项目表!I:I,B21,具体项目表!BR:BR,"是",具体项目表!J:J,"续建")</f>
        <v>0</v>
      </c>
      <c r="BO21" s="28" t="e">
        <f>BN21/(AK21-COUNTIFS(具体项目表!I:I,B21,具体项目表!BR:BR,"无需办理",具体项目表!J:J,"续建"))</f>
        <v>#DIV/0!</v>
      </c>
      <c r="BP21" s="26">
        <f>COUNTIFS(具体项目表!CG:CG,"0",具体项目表!I:I,B21,具体项目表!J:J,"续建")</f>
        <v>0</v>
      </c>
      <c r="BQ21" s="28" t="e">
        <f>BP21/AK21</f>
        <v>#DIV/0!</v>
      </c>
      <c r="BR21" s="25" t="s">
        <v>645</v>
      </c>
      <c r="BS21" s="26">
        <f>COUNTIFS(具体项目表!I:I,B21,具体项目表!J:J,"新建")</f>
        <v>0</v>
      </c>
      <c r="BT21" s="27">
        <f>SUMIFS(具体项目表!K:K,具体项目表!I:I,B21,具体项目表!J:J,"新建")</f>
        <v>0</v>
      </c>
      <c r="BU21" s="27">
        <f>SUMIFS(具体项目表!L:L,具体项目表!I:I,B21,具体项目表!J:J,"新建")</f>
        <v>0</v>
      </c>
      <c r="BV21" s="26">
        <f>COUNTIFS(具体项目表!I:I,B21,具体项目表!J:J,"新建",具体项目表!M:M,"是")</f>
        <v>0</v>
      </c>
      <c r="BW21" s="28" t="e">
        <f>BV21/BS21</f>
        <v>#DIV/0!</v>
      </c>
      <c r="BX21" s="27">
        <f>SUMIFS(具体项目表!O:O,具体项目表!I:I,B21,具体项目表!J:J,"新建")</f>
        <v>0</v>
      </c>
      <c r="BY21" s="28" t="e">
        <f>BX21/BU21</f>
        <v>#DIV/0!</v>
      </c>
      <c r="BZ21" s="26">
        <f>COUNTIFS(具体项目表!I:I,B21,具体项目表!V:V,"是",具体项目表!J:J,"新建")</f>
        <v>0</v>
      </c>
      <c r="CA21" s="28" t="e">
        <f>BZ21/(BS21-COUNTIFS(具体项目表!I:I,B21,具体项目表!V:V,"无需办理",具体项目表!J:J,"新建"))</f>
        <v>#DIV/0!</v>
      </c>
      <c r="CB21" s="30">
        <f>COUNTIFS(具体项目表!I:I,B21,具体项目表!AA:AA,"是",具体项目表!J:J,"新建")</f>
        <v>0</v>
      </c>
      <c r="CC21" s="28" t="e">
        <f>CB21/(BS21-COUNTIFS(具体项目表!I:I,B21,具体项目表!AA:AA,"无需办理",具体项目表!J:J,"新建"))</f>
        <v>#DIV/0!</v>
      </c>
      <c r="CD21" s="26">
        <f>COUNTIFS(具体项目表!I:I,B21,具体项目表!AE:AE,"是",具体项目表!J:J,"新建")</f>
        <v>0</v>
      </c>
      <c r="CE21" s="28" t="e">
        <f>CD21/(BS21-COUNTIFS(具体项目表!I:I,B21,具体项目表!AE:AE,"无需办理",具体项目表!J:J,"新建"))</f>
        <v>#DIV/0!</v>
      </c>
      <c r="CF21" s="30">
        <f>COUNTIFS(具体项目表!I:I,B21,具体项目表!AK:AK,"是",具体项目表!J:J,"新建")</f>
        <v>0</v>
      </c>
      <c r="CG21" s="28" t="e">
        <f>CF21/(BS21-COUNTIFS(具体项目表!I:I,B21,具体项目表!AK:AK,"无需办理",具体项目表!J:J,"新建"))</f>
        <v>#DIV/0!</v>
      </c>
      <c r="CH21" s="30">
        <f>COUNTIFS(具体项目表!I:I,B21,具体项目表!AO:AO,"是",具体项目表!J:J,"新建")</f>
        <v>0</v>
      </c>
      <c r="CI21" s="28" t="e">
        <f>CH21/(BS21-COUNTIFS(具体项目表!I:I,B21,具体项目表!AO:AO,"无需办理",具体项目表!J:J,"新建"))</f>
        <v>#DIV/0!</v>
      </c>
      <c r="CJ21" s="26">
        <f>COUNTIFS(具体项目表!I:I,B21,具体项目表!AS:AS,"是",具体项目表!J:J,"新建")</f>
        <v>0</v>
      </c>
      <c r="CK21" s="28" t="e">
        <f>CJ21/(BS21-COUNTIFS(具体项目表!I:I,B21,具体项目表!AS:AS,"无需办理",具体项目表!J:J,"新建"))</f>
        <v>#DIV/0!</v>
      </c>
      <c r="CL21" s="26">
        <f>COUNTIFS(具体项目表!I:I,B21,具体项目表!AV:AV,"是",具体项目表!J:J,"新建")</f>
        <v>0</v>
      </c>
      <c r="CM21" s="28" t="e">
        <f>CL21/(BS21-COUNTIFS(具体项目表!I:I,B21,具体项目表!AV:AV,"无需办理",具体项目表!J:J,"新建"))</f>
        <v>#DIV/0!</v>
      </c>
      <c r="CN21" s="26">
        <f>COUNTIFS(具体项目表!I:I,B21,具体项目表!BA:BA,"是",具体项目表!J:J,"新建")</f>
        <v>0</v>
      </c>
      <c r="CO21" s="33" t="e">
        <f>CN21/(BS21-COUNTIFS(具体项目表!I:I,B21,具体项目表!BA:BA,"无需办理",具体项目表!J:J,"新建"))</f>
        <v>#DIV/0!</v>
      </c>
      <c r="CP21" s="26">
        <f>COUNTIFS(具体项目表!I:I,B21,具体项目表!BE:BE,"是",具体项目表!J:J,"新建")</f>
        <v>0</v>
      </c>
      <c r="CQ21" s="33" t="e">
        <f>CP21/(BS21-COUNTIFS(具体项目表!I:I,B21,具体项目表!BE:BE,"无需办理",具体项目表!J:J,"新建"))</f>
        <v>#DIV/0!</v>
      </c>
      <c r="CR21" s="26">
        <f>COUNTIFS(具体项目表!I:I,B21,具体项目表!BI:BI,"是",具体项目表!J:J,"新建")</f>
        <v>0</v>
      </c>
      <c r="CS21" s="28" t="e">
        <f>CR21/(BS21-COUNTIFS(具体项目表!I:I,B21,具体项目表!BI:BI,"无需办理",具体项目表!J:J,"新建"))</f>
        <v>#DIV/0!</v>
      </c>
      <c r="CT21" s="26">
        <f>COUNTIFS(具体项目表!I:I,B21,具体项目表!BN:BN,"是",具体项目表!J:J,"新建")</f>
        <v>0</v>
      </c>
      <c r="CU21" s="28" t="e">
        <f>CT21/(BS21-COUNTIFS(具体项目表!I:I,B21,具体项目表!BN:BN,"无需办理",具体项目表!J:J,"新建"))</f>
        <v>#DIV/0!</v>
      </c>
      <c r="CV21" s="26">
        <f>COUNTIFS(具体项目表!I:I,B21,具体项目表!BR:BR,"是",具体项目表!J:J,"新建")</f>
        <v>0</v>
      </c>
      <c r="CW21" s="28" t="e">
        <f>CV21/(BS21-COUNTIFS(具体项目表!I:I,B21,具体项目表!BR:BR,"无需办理",具体项目表!J:J,"新建"))</f>
        <v>#DIV/0!</v>
      </c>
      <c r="CX21" s="26">
        <f>COUNTIFS(具体项目表!CG:CG,"0",具体项目表!I:I,B21,具体项目表!J:J,"新建")</f>
        <v>0</v>
      </c>
      <c r="CY21" s="28" t="e">
        <f>CX21/BS21</f>
        <v>#DIV/0!</v>
      </c>
      <c r="CZ21" s="49">
        <f>CX21-BS21</f>
        <v>0</v>
      </c>
      <c r="DA21" s="4">
        <f>BZ21+CB21+CD21+CF21+CH21+CL21+CN21+CP21+CR21+CT21+CV21</f>
        <v>0</v>
      </c>
      <c r="DC21" s="4">
        <f>DA21+DD21</f>
        <v>0</v>
      </c>
      <c r="DD21" s="4">
        <f>COUNTIFS(具体项目表!I:I,B21,具体项目表!V:V,"否",具体项目表!J:J,"新建")+COUNTIFS(具体项目表!I:I,B21,具体项目表!AA:AA,"否",具体项目表!J:J,"新建")+COUNTIFS(具体项目表!I:I,B21,具体项目表!AE:AE,"否",具体项目表!J:J,"新建")+COUNTIFS(具体项目表!I:I,B21,具体项目表!AK:AK,"否",具体项目表!J:J,"新建")+COUNTIFS(具体项目表!I:I,B21,具体项目表!AO:AO,"否",具体项目表!J:J,"新建")+COUNTIFS(具体项目表!I:I,B21,具体项目表!AV:AV,"否",具体项目表!J:J,"新建")+COUNTIFS(具体项目表!I:I,B21,具体项目表!BA:BA,"否",具体项目表!J:J,"新建")+COUNTIFS(具体项目表!I:I,B21,具体项目表!BE:BE,"否",具体项目表!J:J,"新建")+COUNTIFS(具体项目表!I:I,B21,具体项目表!BI:BI,"否",具体项目表!J:J,"新建")+COUNTIFS(具体项目表!I:I,B21,具体项目表!BN:BN,"否",具体项目表!J:J,"新建")+COUNTIFS(具体项目表!I:I,B21,具体项目表!BR:BR,"否",具体项目表!J:J,"新建")</f>
        <v>0</v>
      </c>
      <c r="DE21" s="50" t="e">
        <f>DA21/DC21</f>
        <v>#DIV/0!</v>
      </c>
    </row>
    <row r="22" s="4" customFormat="1" ht="40" customHeight="1" spans="1:109">
      <c r="A22" s="25" t="s">
        <v>647</v>
      </c>
      <c r="B22" s="25" t="s">
        <v>648</v>
      </c>
      <c r="C22" s="26">
        <f>AK22+BS22</f>
        <v>0</v>
      </c>
      <c r="D22" s="27">
        <f>AL22+BT22</f>
        <v>0</v>
      </c>
      <c r="E22" s="27">
        <f>AM22+BU22</f>
        <v>0</v>
      </c>
      <c r="F22" s="26">
        <f>AN22+BV22</f>
        <v>0</v>
      </c>
      <c r="G22" s="28" t="e">
        <f>F22/C22</f>
        <v>#DIV/0!</v>
      </c>
      <c r="H22" s="27">
        <f>AP22+BX22</f>
        <v>0</v>
      </c>
      <c r="I22" s="28" t="e">
        <f>H22/E22</f>
        <v>#DIV/0!</v>
      </c>
      <c r="J22" s="26">
        <f>AR22+BZ22</f>
        <v>0</v>
      </c>
      <c r="K22" s="28" t="e">
        <f>J22/(C22-COUNTIFS(具体项目表!I:I,B22,具体项目表!V:V,"无需办理"))</f>
        <v>#DIV/0!</v>
      </c>
      <c r="L22" s="30">
        <f>AT22+CB22</f>
        <v>0</v>
      </c>
      <c r="M22" s="28" t="e">
        <f>L22/(C22-COUNTIFS(具体项目表!I:I,B22,具体项目表!AA:AA,"无需办理"))</f>
        <v>#DIV/0!</v>
      </c>
      <c r="N22" s="26">
        <f>AV22+CD22</f>
        <v>0</v>
      </c>
      <c r="O22" s="28" t="e">
        <f>N22/(C22-COUNTIFS(具体项目表!I:I,B22,具体项目表!AE:AE,"无需办理"))</f>
        <v>#DIV/0!</v>
      </c>
      <c r="P22" s="30">
        <f>AX22+CF22</f>
        <v>0</v>
      </c>
      <c r="Q22" s="28" t="e">
        <f>P22/(C22-COUNTIFS(具体项目表!I:I,B22,具体项目表!AK:AK,"无需办理"))</f>
        <v>#DIV/0!</v>
      </c>
      <c r="R22" s="30">
        <f>AZ22+CH22</f>
        <v>0</v>
      </c>
      <c r="S22" s="28" t="e">
        <f>R22/(C22-COUNTIFS(具体项目表!I:I,B22,具体项目表!AO:AO,"无需办理"))</f>
        <v>#DIV/0!</v>
      </c>
      <c r="T22" s="26">
        <f>BB22+CJ22</f>
        <v>0</v>
      </c>
      <c r="U22" s="28" t="e">
        <f>T22/(C22-COUNTIFS(具体项目表!I:I,B22,具体项目表!AS:AS,"无需办理"))</f>
        <v>#DIV/0!</v>
      </c>
      <c r="V22" s="26">
        <f>BD22+CL22</f>
        <v>0</v>
      </c>
      <c r="W22" s="28" t="e">
        <f>V22/(C22-COUNTIFS(具体项目表!I:I,B22,具体项目表!AV:AV,"无需办理"))</f>
        <v>#DIV/0!</v>
      </c>
      <c r="X22" s="26">
        <f>BF22+CN22</f>
        <v>0</v>
      </c>
      <c r="Y22" s="28" t="e">
        <f>X22/(C22-COUNTIFS(具体项目表!I:I,B22,具体项目表!BA:BA,"无需办理"))</f>
        <v>#DIV/0!</v>
      </c>
      <c r="Z22" s="26">
        <f>BH22+CP22</f>
        <v>0</v>
      </c>
      <c r="AA22" s="28" t="e">
        <f>Z22/(C22-COUNTIFS(具体项目表!I:I,B22,具体项目表!BE:BE,"无需办理"))</f>
        <v>#DIV/0!</v>
      </c>
      <c r="AB22" s="26">
        <f>BJ22+CR22</f>
        <v>0</v>
      </c>
      <c r="AC22" s="28" t="e">
        <f>AB22/(C22-COUNTIFS(具体项目表!I:I,B22,具体项目表!BI:BI,"无需办理"))</f>
        <v>#DIV/0!</v>
      </c>
      <c r="AD22" s="26">
        <f>BL22+CT22</f>
        <v>0</v>
      </c>
      <c r="AE22" s="28" t="e">
        <f>AD22/(C22-COUNTIFS(具体项目表!I:I,B22,具体项目表!BN:BN,"无需办理"))</f>
        <v>#DIV/0!</v>
      </c>
      <c r="AF22" s="26">
        <f>BN22+CV22</f>
        <v>0</v>
      </c>
      <c r="AG22" s="28" t="e">
        <f>AF22/(C22-COUNTIFS(具体项目表!I:I,B22,具体项目表!BR:BR,"无需办理"))</f>
        <v>#DIV/0!</v>
      </c>
      <c r="AH22" s="31">
        <f>BP22+CX22</f>
        <v>0</v>
      </c>
      <c r="AI22" s="28" t="e">
        <f>AH22/C22</f>
        <v>#DIV/0!</v>
      </c>
      <c r="AJ22" s="25" t="s">
        <v>647</v>
      </c>
      <c r="AK22" s="26">
        <f>COUNTIFS(具体项目表!I:I,B22,具体项目表!J:J,"续建")</f>
        <v>0</v>
      </c>
      <c r="AL22" s="27">
        <f>SUMIFS(具体项目表!K:K,具体项目表!I:I,B22,具体项目表!J:J,"续建")</f>
        <v>0</v>
      </c>
      <c r="AM22" s="27">
        <f>SUMIFS(具体项目表!L:L,具体项目表!I:I,B22,具体项目表!J:J,"续建")</f>
        <v>0</v>
      </c>
      <c r="AN22" s="26">
        <f>COUNTIFS(具体项目表!I:I,B22,具体项目表!J:J,"续建",具体项目表!M:M,"是")</f>
        <v>0</v>
      </c>
      <c r="AO22" s="28" t="e">
        <f>AN22/AK22</f>
        <v>#DIV/0!</v>
      </c>
      <c r="AP22" s="27">
        <f>SUMIFS(具体项目表!O:O,具体项目表!I:I,B22,具体项目表!J:J,"续建")</f>
        <v>0</v>
      </c>
      <c r="AQ22" s="28" t="e">
        <f>AP22/AM22</f>
        <v>#DIV/0!</v>
      </c>
      <c r="AR22" s="26">
        <f>COUNTIFS(具体项目表!I:I,B22,具体项目表!V:V,"是",具体项目表!J:J,"续建")</f>
        <v>0</v>
      </c>
      <c r="AS22" s="28" t="e">
        <f>AR22/(AK22-COUNTIFS(具体项目表!I:I,B22,具体项目表!V:V,"无需办理",具体项目表!J:J,"续建"))</f>
        <v>#DIV/0!</v>
      </c>
      <c r="AT22" s="30">
        <f>COUNTIFS(具体项目表!I:I,B22,具体项目表!AA:AA,"是",具体项目表!J:J,"续建")</f>
        <v>0</v>
      </c>
      <c r="AU22" s="28" t="e">
        <f>AT22/(AK22-COUNTIFS(具体项目表!I:I,B22,具体项目表!AA:AA,"无需办理",具体项目表!J:J,"续建"))</f>
        <v>#DIV/0!</v>
      </c>
      <c r="AV22" s="26">
        <f>COUNTIFS(具体项目表!I:I,B22,具体项目表!AE:AE,"是",具体项目表!J:J,"续建")</f>
        <v>0</v>
      </c>
      <c r="AW22" s="28" t="e">
        <f>AV22/(AK22-COUNTIFS(具体项目表!I:I,B22,具体项目表!AE:AE,"无需办理",具体项目表!J:J,"续建"))</f>
        <v>#DIV/0!</v>
      </c>
      <c r="AX22" s="30">
        <f>COUNTIFS(具体项目表!I:I,B22,具体项目表!AK:AK,"是",具体项目表!J:J,"续建")</f>
        <v>0</v>
      </c>
      <c r="AY22" s="28" t="e">
        <f>AX22/(AK22-COUNTIFS(具体项目表!I:I,B22,具体项目表!AK:AK,"无需办理",具体项目表!J:J,"续建"))</f>
        <v>#DIV/0!</v>
      </c>
      <c r="AZ22" s="30">
        <f>COUNTIFS(具体项目表!I:I,B22,具体项目表!AO:AO,"是",具体项目表!J:J,"续建")</f>
        <v>0</v>
      </c>
      <c r="BA22" s="28" t="e">
        <f>AZ22/(AK22-COUNTIFS(具体项目表!I:I,B22,具体项目表!AO:AO,"无需办理",具体项目表!J:J,"续建"))</f>
        <v>#DIV/0!</v>
      </c>
      <c r="BB22" s="26">
        <f>COUNTIFS(具体项目表!I:I,B22,具体项目表!AS:AS,"是",具体项目表!J:J,"续建")</f>
        <v>0</v>
      </c>
      <c r="BC22" s="28" t="e">
        <f>BB22/(AK22-COUNTIFS(具体项目表!I:I,B22,具体项目表!AS:AS,"无需办理",具体项目表!J:J,"续建"))</f>
        <v>#DIV/0!</v>
      </c>
      <c r="BD22" s="26">
        <f>COUNTIFS(具体项目表!I:I,B22,具体项目表!AV:AV,"是",具体项目表!J:J,"续建")</f>
        <v>0</v>
      </c>
      <c r="BE22" s="28" t="e">
        <f>BD22/(AK22-COUNTIFS(具体项目表!I:I,B22,具体项目表!AV:AV,"无需办理",具体项目表!J:J,"续建"))</f>
        <v>#DIV/0!</v>
      </c>
      <c r="BF22" s="26">
        <f>COUNTIFS(具体项目表!I:I,B22,具体项目表!BA:BA,"是",具体项目表!J:J,"续建")</f>
        <v>0</v>
      </c>
      <c r="BG22" s="28" t="e">
        <f>BF22/(AK22-COUNTIFS(具体项目表!I:I,B22,具体项目表!BA:BA,"无需办理",具体项目表!J:J,"续建"))</f>
        <v>#DIV/0!</v>
      </c>
      <c r="BH22" s="26">
        <f>COUNTIFS(具体项目表!I:I,B22,具体项目表!BE:BE,"是",具体项目表!J:J,"续建")</f>
        <v>0</v>
      </c>
      <c r="BI22" s="28" t="e">
        <f>BH22/(AK22-COUNTIFS(具体项目表!I:I,B22,具体项目表!BE:BE,"无需办理",具体项目表!J:J,"续建"))</f>
        <v>#DIV/0!</v>
      </c>
      <c r="BJ22" s="26">
        <f>COUNTIFS(具体项目表!I:I,B22,具体项目表!BI:BI,"是",具体项目表!J:J,"续建")</f>
        <v>0</v>
      </c>
      <c r="BK22" s="28" t="e">
        <f>BJ22/(AK22-COUNTIFS(具体项目表!I:I,B22,具体项目表!BI:BI,"无需办理",具体项目表!J:J,"续建"))</f>
        <v>#DIV/0!</v>
      </c>
      <c r="BL22" s="26">
        <f>COUNTIFS(具体项目表!I:I,B22,具体项目表!BN:BN,"是",具体项目表!J:J,"续建")</f>
        <v>0</v>
      </c>
      <c r="BM22" s="28" t="e">
        <f>BL22/(AK22-COUNTIFS(具体项目表!I:I,B22,具体项目表!BN:BN,"无需办理",具体项目表!J:J,"续建"))</f>
        <v>#DIV/0!</v>
      </c>
      <c r="BN22" s="26">
        <f>COUNTIFS(具体项目表!I:I,B22,具体项目表!BR:BR,"是",具体项目表!J:J,"续建")</f>
        <v>0</v>
      </c>
      <c r="BO22" s="28" t="e">
        <f>BN22/(AK22-COUNTIFS(具体项目表!I:I,B22,具体项目表!BR:BR,"无需办理",具体项目表!J:J,"续建"))</f>
        <v>#DIV/0!</v>
      </c>
      <c r="BP22" s="26">
        <f>COUNTIFS(具体项目表!CG:CG,"0",具体项目表!I:I,B22,具体项目表!J:J,"续建")</f>
        <v>0</v>
      </c>
      <c r="BQ22" s="28" t="e">
        <f>BP22/AK22</f>
        <v>#DIV/0!</v>
      </c>
      <c r="BR22" s="25" t="s">
        <v>647</v>
      </c>
      <c r="BS22" s="26">
        <f>COUNTIFS(具体项目表!I:I,B22,具体项目表!J:J,"新建")</f>
        <v>0</v>
      </c>
      <c r="BT22" s="27">
        <f>SUMIFS(具体项目表!K:K,具体项目表!I:I,B22,具体项目表!J:J,"新建")</f>
        <v>0</v>
      </c>
      <c r="BU22" s="27">
        <f>SUMIFS(具体项目表!L:L,具体项目表!I:I,B22,具体项目表!J:J,"新建")</f>
        <v>0</v>
      </c>
      <c r="BV22" s="26">
        <f>COUNTIFS(具体项目表!I:I,B22,具体项目表!J:J,"新建",具体项目表!M:M,"是")</f>
        <v>0</v>
      </c>
      <c r="BW22" s="28" t="e">
        <f>BV22/BS22</f>
        <v>#DIV/0!</v>
      </c>
      <c r="BX22" s="27">
        <f>SUMIFS(具体项目表!O:O,具体项目表!I:I,B22,具体项目表!J:J,"新建")</f>
        <v>0</v>
      </c>
      <c r="BY22" s="28" t="e">
        <f>BX22/BU22</f>
        <v>#DIV/0!</v>
      </c>
      <c r="BZ22" s="26">
        <f>COUNTIFS(具体项目表!I:I,B22,具体项目表!V:V,"是",具体项目表!J:J,"新建")</f>
        <v>0</v>
      </c>
      <c r="CA22" s="28" t="e">
        <f>BZ22/(BS22-COUNTIFS(具体项目表!I:I,B22,具体项目表!V:V,"无需办理",具体项目表!J:J,"新建"))</f>
        <v>#DIV/0!</v>
      </c>
      <c r="CB22" s="30">
        <f>COUNTIFS(具体项目表!I:I,B22,具体项目表!AA:AA,"是",具体项目表!J:J,"新建")</f>
        <v>0</v>
      </c>
      <c r="CC22" s="28" t="e">
        <f>CB22/(BS22-COUNTIFS(具体项目表!I:I,B22,具体项目表!AA:AA,"无需办理",具体项目表!J:J,"新建"))</f>
        <v>#DIV/0!</v>
      </c>
      <c r="CD22" s="26">
        <f>COUNTIFS(具体项目表!I:I,B22,具体项目表!AE:AE,"是",具体项目表!J:J,"新建")</f>
        <v>0</v>
      </c>
      <c r="CE22" s="28" t="e">
        <f>CD22/(BS22-COUNTIFS(具体项目表!I:I,B22,具体项目表!AE:AE,"无需办理",具体项目表!J:J,"新建"))</f>
        <v>#DIV/0!</v>
      </c>
      <c r="CF22" s="30">
        <f>COUNTIFS(具体项目表!I:I,B22,具体项目表!AK:AK,"是",具体项目表!J:J,"新建")</f>
        <v>0</v>
      </c>
      <c r="CG22" s="28" t="e">
        <f>CF22/(BS22-COUNTIFS(具体项目表!I:I,B22,具体项目表!AK:AK,"无需办理",具体项目表!J:J,"新建"))</f>
        <v>#DIV/0!</v>
      </c>
      <c r="CH22" s="30">
        <f>COUNTIFS(具体项目表!I:I,B22,具体项目表!AO:AO,"是",具体项目表!J:J,"新建")</f>
        <v>0</v>
      </c>
      <c r="CI22" s="28" t="e">
        <f>CH22/(BS22-COUNTIFS(具体项目表!I:I,B22,具体项目表!AO:AO,"无需办理",具体项目表!J:J,"新建"))</f>
        <v>#DIV/0!</v>
      </c>
      <c r="CJ22" s="26">
        <f>COUNTIFS(具体项目表!I:I,B22,具体项目表!AS:AS,"是",具体项目表!J:J,"新建")</f>
        <v>0</v>
      </c>
      <c r="CK22" s="28" t="e">
        <f>CJ22/(BS22-COUNTIFS(具体项目表!I:I,B22,具体项目表!AS:AS,"无需办理",具体项目表!J:J,"新建"))</f>
        <v>#DIV/0!</v>
      </c>
      <c r="CL22" s="26">
        <f>COUNTIFS(具体项目表!I:I,B22,具体项目表!AV:AV,"是",具体项目表!J:J,"新建")</f>
        <v>0</v>
      </c>
      <c r="CM22" s="28" t="e">
        <f>CL22/(BS22-COUNTIFS(具体项目表!I:I,B22,具体项目表!AV:AV,"无需办理",具体项目表!J:J,"新建"))</f>
        <v>#DIV/0!</v>
      </c>
      <c r="CN22" s="26">
        <f>COUNTIFS(具体项目表!I:I,B22,具体项目表!BA:BA,"是",具体项目表!J:J,"新建")</f>
        <v>0</v>
      </c>
      <c r="CO22" s="33" t="e">
        <f>CN22/(BS22-COUNTIFS(具体项目表!I:I,B22,具体项目表!BA:BA,"无需办理",具体项目表!J:J,"新建"))</f>
        <v>#DIV/0!</v>
      </c>
      <c r="CP22" s="26">
        <f>COUNTIFS(具体项目表!I:I,B22,具体项目表!BE:BE,"是",具体项目表!J:J,"新建")</f>
        <v>0</v>
      </c>
      <c r="CQ22" s="33" t="e">
        <f>CP22/(BS22-COUNTIFS(具体项目表!I:I,B22,具体项目表!BE:BE,"无需办理",具体项目表!J:J,"新建"))</f>
        <v>#DIV/0!</v>
      </c>
      <c r="CR22" s="26">
        <f>COUNTIFS(具体项目表!I:I,B22,具体项目表!BI:BI,"是",具体项目表!J:J,"新建")</f>
        <v>0</v>
      </c>
      <c r="CS22" s="28" t="e">
        <f>CR22/(BS22-COUNTIFS(具体项目表!I:I,B22,具体项目表!BI:BI,"无需办理",具体项目表!J:J,"新建"))</f>
        <v>#DIV/0!</v>
      </c>
      <c r="CT22" s="26">
        <f>COUNTIFS(具体项目表!I:I,B22,具体项目表!BN:BN,"是",具体项目表!J:J,"新建")</f>
        <v>0</v>
      </c>
      <c r="CU22" s="28" t="e">
        <f>CT22/(BS22-COUNTIFS(具体项目表!I:I,B22,具体项目表!BN:BN,"无需办理",具体项目表!J:J,"新建"))</f>
        <v>#DIV/0!</v>
      </c>
      <c r="CV22" s="26">
        <f>COUNTIFS(具体项目表!I:I,B22,具体项目表!BR:BR,"是",具体项目表!J:J,"新建")</f>
        <v>0</v>
      </c>
      <c r="CW22" s="28" t="e">
        <f>CV22/(BS22-COUNTIFS(具体项目表!I:I,B22,具体项目表!BR:BR,"无需办理",具体项目表!J:J,"新建"))</f>
        <v>#DIV/0!</v>
      </c>
      <c r="CX22" s="26">
        <f>COUNTIFS(具体项目表!CG:CG,"0",具体项目表!I:I,B22,具体项目表!J:J,"新建")</f>
        <v>0</v>
      </c>
      <c r="CY22" s="28" t="e">
        <f>CX22/BS22</f>
        <v>#DIV/0!</v>
      </c>
      <c r="CZ22" s="49">
        <f>CX22-BS22</f>
        <v>0</v>
      </c>
      <c r="DA22" s="4">
        <f>BZ22+CB22+CD22+CF22+CH22+CL22+CN22+CP22+CR22+CT22+CV22</f>
        <v>0</v>
      </c>
      <c r="DC22" s="4">
        <f>DA22+DD22</f>
        <v>0</v>
      </c>
      <c r="DD22" s="4">
        <f>COUNTIFS(具体项目表!I:I,B22,具体项目表!V:V,"否",具体项目表!J:J,"新建")+COUNTIFS(具体项目表!I:I,B22,具体项目表!AA:AA,"否",具体项目表!J:J,"新建")+COUNTIFS(具体项目表!I:I,B22,具体项目表!AE:AE,"否",具体项目表!J:J,"新建")+COUNTIFS(具体项目表!I:I,B22,具体项目表!AK:AK,"否",具体项目表!J:J,"新建")+COUNTIFS(具体项目表!I:I,B22,具体项目表!AO:AO,"否",具体项目表!J:J,"新建")+COUNTIFS(具体项目表!I:I,B22,具体项目表!AV:AV,"否",具体项目表!J:J,"新建")+COUNTIFS(具体项目表!I:I,B22,具体项目表!BA:BA,"否",具体项目表!J:J,"新建")+COUNTIFS(具体项目表!I:I,B22,具体项目表!BE:BE,"否",具体项目表!J:J,"新建")+COUNTIFS(具体项目表!I:I,B22,具体项目表!BI:BI,"否",具体项目表!J:J,"新建")+COUNTIFS(具体项目表!I:I,B22,具体项目表!BN:BN,"否",具体项目表!J:J,"新建")+COUNTIFS(具体项目表!I:I,B22,具体项目表!BR:BR,"否",具体项目表!J:J,"新建")</f>
        <v>0</v>
      </c>
      <c r="DE22" s="50" t="e">
        <f>DA22/DC22</f>
        <v>#DIV/0!</v>
      </c>
    </row>
    <row r="23" s="4" customFormat="1" ht="40" customHeight="1" spans="1:109">
      <c r="A23" s="25" t="s">
        <v>649</v>
      </c>
      <c r="B23" s="25" t="s">
        <v>650</v>
      </c>
      <c r="C23" s="26">
        <f>AK23+BS23</f>
        <v>0</v>
      </c>
      <c r="D23" s="27">
        <f>AL23+BT23</f>
        <v>0</v>
      </c>
      <c r="E23" s="27">
        <f>AM23+BU23</f>
        <v>0</v>
      </c>
      <c r="F23" s="26">
        <f>AN23+BV23</f>
        <v>0</v>
      </c>
      <c r="G23" s="28" t="e">
        <f>F23/C23</f>
        <v>#DIV/0!</v>
      </c>
      <c r="H23" s="27">
        <f>AP23+BX23</f>
        <v>0</v>
      </c>
      <c r="I23" s="28" t="e">
        <f>H23/E23</f>
        <v>#DIV/0!</v>
      </c>
      <c r="J23" s="26">
        <f>AR23+BZ23</f>
        <v>0</v>
      </c>
      <c r="K23" s="28" t="e">
        <f>J23/(C23-COUNTIFS(具体项目表!I:I,B23,具体项目表!V:V,"无需办理"))</f>
        <v>#DIV/0!</v>
      </c>
      <c r="L23" s="30">
        <f>AT23+CB23</f>
        <v>0</v>
      </c>
      <c r="M23" s="28" t="e">
        <f>L23/(C23-COUNTIFS(具体项目表!I:I,B23,具体项目表!AA:AA,"无需办理"))</f>
        <v>#DIV/0!</v>
      </c>
      <c r="N23" s="26">
        <f>AV23+CD23</f>
        <v>0</v>
      </c>
      <c r="O23" s="28" t="e">
        <f>N23/(C23-COUNTIFS(具体项目表!I:I,B23,具体项目表!AE:AE,"无需办理"))</f>
        <v>#DIV/0!</v>
      </c>
      <c r="P23" s="30">
        <f>AX23+CF23</f>
        <v>0</v>
      </c>
      <c r="Q23" s="28" t="e">
        <f>P23/(C23-COUNTIFS(具体项目表!I:I,B23,具体项目表!AK:AK,"无需办理"))</f>
        <v>#DIV/0!</v>
      </c>
      <c r="R23" s="30">
        <f>AZ23+CH23</f>
        <v>0</v>
      </c>
      <c r="S23" s="28" t="e">
        <f>R23/(C23-COUNTIFS(具体项目表!I:I,B23,具体项目表!AO:AO,"无需办理"))</f>
        <v>#DIV/0!</v>
      </c>
      <c r="T23" s="26">
        <f>BB23+CJ23</f>
        <v>0</v>
      </c>
      <c r="U23" s="28" t="e">
        <f>T23/(C23-COUNTIFS(具体项目表!I:I,B23,具体项目表!AS:AS,"无需办理"))</f>
        <v>#DIV/0!</v>
      </c>
      <c r="V23" s="26">
        <f>BD23+CL23</f>
        <v>0</v>
      </c>
      <c r="W23" s="28" t="e">
        <f>V23/(C23-COUNTIFS(具体项目表!I:I,B23,具体项目表!AV:AV,"无需办理"))</f>
        <v>#DIV/0!</v>
      </c>
      <c r="X23" s="26">
        <f>BF23+CN23</f>
        <v>0</v>
      </c>
      <c r="Y23" s="28" t="e">
        <f>X23/(C23-COUNTIFS(具体项目表!I:I,B23,具体项目表!BA:BA,"无需办理"))</f>
        <v>#DIV/0!</v>
      </c>
      <c r="Z23" s="26">
        <f>BH23+CP23</f>
        <v>0</v>
      </c>
      <c r="AA23" s="28" t="e">
        <f>Z23/(C23-COUNTIFS(具体项目表!I:I,B23,具体项目表!BE:BE,"无需办理"))</f>
        <v>#DIV/0!</v>
      </c>
      <c r="AB23" s="26">
        <f>BJ23+CR23</f>
        <v>0</v>
      </c>
      <c r="AC23" s="28" t="e">
        <f>AB23/(C23-COUNTIFS(具体项目表!I:I,B23,具体项目表!BI:BI,"无需办理"))</f>
        <v>#DIV/0!</v>
      </c>
      <c r="AD23" s="26">
        <f>BL23+CT23</f>
        <v>0</v>
      </c>
      <c r="AE23" s="28" t="e">
        <f>AD23/(C23-COUNTIFS(具体项目表!I:I,B23,具体项目表!BN:BN,"无需办理"))</f>
        <v>#DIV/0!</v>
      </c>
      <c r="AF23" s="26">
        <f>BN23+CV23</f>
        <v>0</v>
      </c>
      <c r="AG23" s="28" t="e">
        <f>AF23/(C23-COUNTIFS(具体项目表!I:I,B23,具体项目表!BR:BR,"无需办理"))</f>
        <v>#DIV/0!</v>
      </c>
      <c r="AH23" s="31">
        <f>BP23+CX23</f>
        <v>0</v>
      </c>
      <c r="AI23" s="28" t="e">
        <f>AH23/C23</f>
        <v>#DIV/0!</v>
      </c>
      <c r="AJ23" s="25" t="s">
        <v>649</v>
      </c>
      <c r="AK23" s="26">
        <f>COUNTIFS(具体项目表!I:I,B23,具体项目表!J:J,"续建")</f>
        <v>0</v>
      </c>
      <c r="AL23" s="27">
        <f>SUMIFS(具体项目表!K:K,具体项目表!I:I,B23,具体项目表!J:J,"续建")</f>
        <v>0</v>
      </c>
      <c r="AM23" s="27">
        <f>SUMIFS(具体项目表!L:L,具体项目表!I:I,B23,具体项目表!J:J,"续建")</f>
        <v>0</v>
      </c>
      <c r="AN23" s="26">
        <f>COUNTIFS(具体项目表!I:I,B23,具体项目表!J:J,"续建",具体项目表!M:M,"是")</f>
        <v>0</v>
      </c>
      <c r="AO23" s="28" t="e">
        <f>AN23/AK23</f>
        <v>#DIV/0!</v>
      </c>
      <c r="AP23" s="27">
        <f>SUMIFS(具体项目表!O:O,具体项目表!I:I,B23,具体项目表!J:J,"续建")</f>
        <v>0</v>
      </c>
      <c r="AQ23" s="28" t="e">
        <f>AP23/AM23</f>
        <v>#DIV/0!</v>
      </c>
      <c r="AR23" s="26">
        <f>COUNTIFS(具体项目表!I:I,B23,具体项目表!V:V,"是",具体项目表!J:J,"续建")</f>
        <v>0</v>
      </c>
      <c r="AS23" s="28" t="e">
        <f>AR23/(AK23-COUNTIFS(具体项目表!I:I,B23,具体项目表!V:V,"无需办理",具体项目表!J:J,"续建"))</f>
        <v>#DIV/0!</v>
      </c>
      <c r="AT23" s="30">
        <f>COUNTIFS(具体项目表!I:I,B23,具体项目表!AA:AA,"是",具体项目表!J:J,"续建")</f>
        <v>0</v>
      </c>
      <c r="AU23" s="28" t="e">
        <f>AT23/(AK23-COUNTIFS(具体项目表!I:I,B23,具体项目表!AA:AA,"无需办理",具体项目表!J:J,"续建"))</f>
        <v>#DIV/0!</v>
      </c>
      <c r="AV23" s="26">
        <f>COUNTIFS(具体项目表!I:I,B23,具体项目表!AE:AE,"是",具体项目表!J:J,"续建")</f>
        <v>0</v>
      </c>
      <c r="AW23" s="28" t="e">
        <f>AV23/(AK23-COUNTIFS(具体项目表!I:I,B23,具体项目表!AE:AE,"无需办理",具体项目表!J:J,"续建"))</f>
        <v>#DIV/0!</v>
      </c>
      <c r="AX23" s="30">
        <f>COUNTIFS(具体项目表!I:I,B23,具体项目表!AK:AK,"是",具体项目表!J:J,"续建")</f>
        <v>0</v>
      </c>
      <c r="AY23" s="28" t="e">
        <f>AX23/(AK23-COUNTIFS(具体项目表!I:I,B23,具体项目表!AK:AK,"无需办理",具体项目表!J:J,"续建"))</f>
        <v>#DIV/0!</v>
      </c>
      <c r="AZ23" s="30">
        <f>COUNTIFS(具体项目表!I:I,B23,具体项目表!AO:AO,"是",具体项目表!J:J,"续建")</f>
        <v>0</v>
      </c>
      <c r="BA23" s="28" t="e">
        <f>AZ23/(AK23-COUNTIFS(具体项目表!I:I,B23,具体项目表!AO:AO,"无需办理",具体项目表!J:J,"续建"))</f>
        <v>#DIV/0!</v>
      </c>
      <c r="BB23" s="26">
        <f>COUNTIFS(具体项目表!I:I,B23,具体项目表!AS:AS,"是",具体项目表!J:J,"续建")</f>
        <v>0</v>
      </c>
      <c r="BC23" s="28" t="e">
        <f>BB23/(AK23-COUNTIFS(具体项目表!I:I,B23,具体项目表!AS:AS,"无需办理",具体项目表!J:J,"续建"))</f>
        <v>#DIV/0!</v>
      </c>
      <c r="BD23" s="26">
        <f>COUNTIFS(具体项目表!I:I,B23,具体项目表!AV:AV,"是",具体项目表!J:J,"续建")</f>
        <v>0</v>
      </c>
      <c r="BE23" s="28" t="e">
        <f>BD23/(AK23-COUNTIFS(具体项目表!I:I,B23,具体项目表!AV:AV,"无需办理",具体项目表!J:J,"续建"))</f>
        <v>#DIV/0!</v>
      </c>
      <c r="BF23" s="26">
        <f>COUNTIFS(具体项目表!I:I,B23,具体项目表!BA:BA,"是",具体项目表!J:J,"续建")</f>
        <v>0</v>
      </c>
      <c r="BG23" s="28" t="e">
        <f>BF23/(AK23-COUNTIFS(具体项目表!I:I,B23,具体项目表!BA:BA,"无需办理",具体项目表!J:J,"续建"))</f>
        <v>#DIV/0!</v>
      </c>
      <c r="BH23" s="26">
        <f>COUNTIFS(具体项目表!I:I,B23,具体项目表!BE:BE,"是",具体项目表!J:J,"续建")</f>
        <v>0</v>
      </c>
      <c r="BI23" s="28" t="e">
        <f>BH23/(AK23-COUNTIFS(具体项目表!I:I,B23,具体项目表!BE:BE,"无需办理",具体项目表!J:J,"续建"))</f>
        <v>#DIV/0!</v>
      </c>
      <c r="BJ23" s="26">
        <f>COUNTIFS(具体项目表!I:I,B23,具体项目表!BI:BI,"是",具体项目表!J:J,"续建")</f>
        <v>0</v>
      </c>
      <c r="BK23" s="28" t="e">
        <f>BJ23/(AK23-COUNTIFS(具体项目表!I:I,B23,具体项目表!BI:BI,"无需办理",具体项目表!J:J,"续建"))</f>
        <v>#DIV/0!</v>
      </c>
      <c r="BL23" s="26">
        <f>COUNTIFS(具体项目表!I:I,B23,具体项目表!BN:BN,"是",具体项目表!J:J,"续建")</f>
        <v>0</v>
      </c>
      <c r="BM23" s="28" t="e">
        <f>BL23/(AK23-COUNTIFS(具体项目表!I:I,B23,具体项目表!BN:BN,"无需办理",具体项目表!J:J,"续建"))</f>
        <v>#DIV/0!</v>
      </c>
      <c r="BN23" s="26">
        <f>COUNTIFS(具体项目表!I:I,B23,具体项目表!BR:BR,"是",具体项目表!J:J,"续建")</f>
        <v>0</v>
      </c>
      <c r="BO23" s="28" t="e">
        <f>BN23/(AK23-COUNTIFS(具体项目表!I:I,B23,具体项目表!BR:BR,"无需办理",具体项目表!J:J,"续建"))</f>
        <v>#DIV/0!</v>
      </c>
      <c r="BP23" s="26">
        <f>COUNTIFS(具体项目表!CG:CG,"0",具体项目表!I:I,B23,具体项目表!J:J,"续建")</f>
        <v>0</v>
      </c>
      <c r="BQ23" s="28" t="e">
        <f>BP23/AK23</f>
        <v>#DIV/0!</v>
      </c>
      <c r="BR23" s="25" t="s">
        <v>649</v>
      </c>
      <c r="BS23" s="26">
        <f>COUNTIFS(具体项目表!I:I,B23,具体项目表!J:J,"新建")</f>
        <v>0</v>
      </c>
      <c r="BT23" s="27">
        <f>SUMIFS(具体项目表!K:K,具体项目表!I:I,B23,具体项目表!J:J,"新建")</f>
        <v>0</v>
      </c>
      <c r="BU23" s="27">
        <f>SUMIFS(具体项目表!L:L,具体项目表!I:I,B23,具体项目表!J:J,"新建")</f>
        <v>0</v>
      </c>
      <c r="BV23" s="26">
        <f>COUNTIFS(具体项目表!I:I,B23,具体项目表!J:J,"新建",具体项目表!M:M,"是")</f>
        <v>0</v>
      </c>
      <c r="BW23" s="28" t="e">
        <f>BV23/BS23</f>
        <v>#DIV/0!</v>
      </c>
      <c r="BX23" s="27">
        <f>SUMIFS(具体项目表!O:O,具体项目表!I:I,B23,具体项目表!J:J,"新建")</f>
        <v>0</v>
      </c>
      <c r="BY23" s="28" t="e">
        <f>BX23/BU23</f>
        <v>#DIV/0!</v>
      </c>
      <c r="BZ23" s="26">
        <f>COUNTIFS(具体项目表!I:I,B23,具体项目表!V:V,"是",具体项目表!J:J,"新建")</f>
        <v>0</v>
      </c>
      <c r="CA23" s="28" t="e">
        <f>BZ23/(BS23-COUNTIFS(具体项目表!I:I,B23,具体项目表!V:V,"无需办理",具体项目表!J:J,"新建"))</f>
        <v>#DIV/0!</v>
      </c>
      <c r="CB23" s="30">
        <f>COUNTIFS(具体项目表!I:I,B23,具体项目表!AA:AA,"是",具体项目表!J:J,"新建")</f>
        <v>0</v>
      </c>
      <c r="CC23" s="28" t="e">
        <f>CB23/(BS23-COUNTIFS(具体项目表!I:I,B23,具体项目表!AA:AA,"无需办理",具体项目表!J:J,"新建"))</f>
        <v>#DIV/0!</v>
      </c>
      <c r="CD23" s="26">
        <f>COUNTIFS(具体项目表!I:I,B23,具体项目表!AE:AE,"是",具体项目表!J:J,"新建")</f>
        <v>0</v>
      </c>
      <c r="CE23" s="28" t="e">
        <f>CD23/(BS23-COUNTIFS(具体项目表!I:I,B23,具体项目表!AE:AE,"无需办理",具体项目表!J:J,"新建"))</f>
        <v>#DIV/0!</v>
      </c>
      <c r="CF23" s="30">
        <f>COUNTIFS(具体项目表!I:I,B23,具体项目表!AK:AK,"是",具体项目表!J:J,"新建")</f>
        <v>0</v>
      </c>
      <c r="CG23" s="28" t="e">
        <f>CF23/(BS23-COUNTIFS(具体项目表!I:I,B23,具体项目表!AK:AK,"无需办理",具体项目表!J:J,"新建"))</f>
        <v>#DIV/0!</v>
      </c>
      <c r="CH23" s="30">
        <f>COUNTIFS(具体项目表!I:I,B23,具体项目表!AO:AO,"是",具体项目表!J:J,"新建")</f>
        <v>0</v>
      </c>
      <c r="CI23" s="28" t="e">
        <f>CH23/(BS23-COUNTIFS(具体项目表!I:I,B23,具体项目表!AO:AO,"无需办理",具体项目表!J:J,"新建"))</f>
        <v>#DIV/0!</v>
      </c>
      <c r="CJ23" s="26">
        <f>COUNTIFS(具体项目表!I:I,B23,具体项目表!AS:AS,"是",具体项目表!J:J,"新建")</f>
        <v>0</v>
      </c>
      <c r="CK23" s="28" t="e">
        <f>CJ23/(BS23-COUNTIFS(具体项目表!I:I,B23,具体项目表!AS:AS,"无需办理",具体项目表!J:J,"新建"))</f>
        <v>#DIV/0!</v>
      </c>
      <c r="CL23" s="26">
        <f>COUNTIFS(具体项目表!I:I,B23,具体项目表!AV:AV,"是",具体项目表!J:J,"新建")</f>
        <v>0</v>
      </c>
      <c r="CM23" s="28" t="e">
        <f>CL23/(BS23-COUNTIFS(具体项目表!I:I,B23,具体项目表!AV:AV,"无需办理",具体项目表!J:J,"新建"))</f>
        <v>#DIV/0!</v>
      </c>
      <c r="CN23" s="26">
        <f>COUNTIFS(具体项目表!I:I,B23,具体项目表!BA:BA,"是",具体项目表!J:J,"新建")</f>
        <v>0</v>
      </c>
      <c r="CO23" s="33" t="e">
        <f>CN23/(BS23-COUNTIFS(具体项目表!I:I,B23,具体项目表!BA:BA,"无需办理",具体项目表!J:J,"新建"))</f>
        <v>#DIV/0!</v>
      </c>
      <c r="CP23" s="26">
        <f>COUNTIFS(具体项目表!I:I,B23,具体项目表!BE:BE,"是",具体项目表!J:J,"新建")</f>
        <v>0</v>
      </c>
      <c r="CQ23" s="33" t="e">
        <f>CP23/(BS23-COUNTIFS(具体项目表!I:I,B23,具体项目表!BE:BE,"无需办理",具体项目表!J:J,"新建"))</f>
        <v>#DIV/0!</v>
      </c>
      <c r="CR23" s="26">
        <f>COUNTIFS(具体项目表!I:I,B23,具体项目表!BI:BI,"是",具体项目表!J:J,"新建")</f>
        <v>0</v>
      </c>
      <c r="CS23" s="28" t="e">
        <f>CR23/(BS23-COUNTIFS(具体项目表!I:I,B23,具体项目表!BI:BI,"无需办理",具体项目表!J:J,"新建"))</f>
        <v>#DIV/0!</v>
      </c>
      <c r="CT23" s="26">
        <f>COUNTIFS(具体项目表!I:I,B23,具体项目表!BN:BN,"是",具体项目表!J:J,"新建")</f>
        <v>0</v>
      </c>
      <c r="CU23" s="28" t="e">
        <f>CT23/(BS23-COUNTIFS(具体项目表!I:I,B23,具体项目表!BN:BN,"无需办理",具体项目表!J:J,"新建"))</f>
        <v>#DIV/0!</v>
      </c>
      <c r="CV23" s="26">
        <f>COUNTIFS(具体项目表!I:I,B23,具体项目表!BR:BR,"是",具体项目表!J:J,"新建")</f>
        <v>0</v>
      </c>
      <c r="CW23" s="28" t="e">
        <f>CV23/(BS23-COUNTIFS(具体项目表!I:I,B23,具体项目表!BR:BR,"无需办理",具体项目表!J:J,"新建"))</f>
        <v>#DIV/0!</v>
      </c>
      <c r="CX23" s="26">
        <f>COUNTIFS(具体项目表!CG:CG,"0",具体项目表!I:I,B23,具体项目表!J:J,"新建")</f>
        <v>0</v>
      </c>
      <c r="CY23" s="28" t="e">
        <f>CX23/BS23</f>
        <v>#DIV/0!</v>
      </c>
      <c r="CZ23" s="49">
        <f>CX23-BS23</f>
        <v>0</v>
      </c>
      <c r="DA23" s="4">
        <f>BZ23+CB23+CD23+CF23+CH23+CL23+CN23+CP23+CR23+CT23+CV23</f>
        <v>0</v>
      </c>
      <c r="DC23" s="4">
        <f>DA23+DD23</f>
        <v>0</v>
      </c>
      <c r="DD23" s="4">
        <f>COUNTIFS(具体项目表!I:I,B23,具体项目表!V:V,"否",具体项目表!J:J,"新建")+COUNTIFS(具体项目表!I:I,B23,具体项目表!AA:AA,"否",具体项目表!J:J,"新建")+COUNTIFS(具体项目表!I:I,B23,具体项目表!AE:AE,"否",具体项目表!J:J,"新建")+COUNTIFS(具体项目表!I:I,B23,具体项目表!AK:AK,"否",具体项目表!J:J,"新建")+COUNTIFS(具体项目表!I:I,B23,具体项目表!AO:AO,"否",具体项目表!J:J,"新建")+COUNTIFS(具体项目表!I:I,B23,具体项目表!AV:AV,"否",具体项目表!J:J,"新建")+COUNTIFS(具体项目表!I:I,B23,具体项目表!BA:BA,"否",具体项目表!J:J,"新建")+COUNTIFS(具体项目表!I:I,B23,具体项目表!BE:BE,"否",具体项目表!J:J,"新建")+COUNTIFS(具体项目表!I:I,B23,具体项目表!BI:BI,"否",具体项目表!J:J,"新建")+COUNTIFS(具体项目表!I:I,B23,具体项目表!BN:BN,"否",具体项目表!J:J,"新建")+COUNTIFS(具体项目表!I:I,B23,具体项目表!BR:BR,"否",具体项目表!J:J,"新建")</f>
        <v>0</v>
      </c>
      <c r="DE23" s="50" t="e">
        <f>DA23/DC23</f>
        <v>#DIV/0!</v>
      </c>
    </row>
    <row r="24" s="4" customFormat="1" ht="40" customHeight="1" spans="1:109">
      <c r="A24" s="25" t="s">
        <v>651</v>
      </c>
      <c r="B24" s="25" t="s">
        <v>652</v>
      </c>
      <c r="C24" s="26">
        <f>AK24+BS24</f>
        <v>0</v>
      </c>
      <c r="D24" s="27">
        <f>AL24+BT24</f>
        <v>0</v>
      </c>
      <c r="E24" s="27">
        <f>AM24+BU24</f>
        <v>0</v>
      </c>
      <c r="F24" s="26">
        <f>AN24+BV24</f>
        <v>0</v>
      </c>
      <c r="G24" s="28" t="e">
        <f>F24/C24</f>
        <v>#DIV/0!</v>
      </c>
      <c r="H24" s="27">
        <f>AP24+BX24</f>
        <v>0</v>
      </c>
      <c r="I24" s="28" t="e">
        <f>H24/E24</f>
        <v>#DIV/0!</v>
      </c>
      <c r="J24" s="26">
        <f>AR24+BZ24</f>
        <v>0</v>
      </c>
      <c r="K24" s="28" t="e">
        <f>J24/(C24-COUNTIFS(具体项目表!I:I,B24,具体项目表!V:V,"无需办理"))</f>
        <v>#DIV/0!</v>
      </c>
      <c r="L24" s="30">
        <f>AT24+CB24</f>
        <v>0</v>
      </c>
      <c r="M24" s="28" t="e">
        <f>L24/(C24-COUNTIFS(具体项目表!I:I,B24,具体项目表!AA:AA,"无需办理"))</f>
        <v>#DIV/0!</v>
      </c>
      <c r="N24" s="26">
        <f>AV24+CD24</f>
        <v>0</v>
      </c>
      <c r="O24" s="28" t="e">
        <f>N24/(C24-COUNTIFS(具体项目表!I:I,B24,具体项目表!AE:AE,"无需办理"))</f>
        <v>#DIV/0!</v>
      </c>
      <c r="P24" s="30">
        <f>AX24+CF24</f>
        <v>0</v>
      </c>
      <c r="Q24" s="28" t="e">
        <f>P24/(C24-COUNTIFS(具体项目表!I:I,B24,具体项目表!AK:AK,"无需办理"))</f>
        <v>#DIV/0!</v>
      </c>
      <c r="R24" s="30">
        <f>AZ24+CH24</f>
        <v>0</v>
      </c>
      <c r="S24" s="28" t="e">
        <f>R24/(C24-COUNTIFS(具体项目表!I:I,B24,具体项目表!AO:AO,"无需办理"))</f>
        <v>#DIV/0!</v>
      </c>
      <c r="T24" s="26">
        <f>BB24+CJ24</f>
        <v>0</v>
      </c>
      <c r="U24" s="28" t="e">
        <f>T24/(C24-COUNTIFS(具体项目表!I:I,B24,具体项目表!AS:AS,"无需办理"))</f>
        <v>#DIV/0!</v>
      </c>
      <c r="V24" s="26">
        <f>BD24+CL24</f>
        <v>0</v>
      </c>
      <c r="W24" s="28" t="e">
        <f>V24/(C24-COUNTIFS(具体项目表!I:I,B24,具体项目表!AV:AV,"无需办理"))</f>
        <v>#DIV/0!</v>
      </c>
      <c r="X24" s="26">
        <f>BF24+CN24</f>
        <v>0</v>
      </c>
      <c r="Y24" s="28" t="e">
        <f>X24/(C24-COUNTIFS(具体项目表!I:I,B24,具体项目表!BA:BA,"无需办理"))</f>
        <v>#DIV/0!</v>
      </c>
      <c r="Z24" s="26">
        <f>BH24+CP24</f>
        <v>0</v>
      </c>
      <c r="AA24" s="28" t="e">
        <f>Z24/(C24-COUNTIFS(具体项目表!I:I,B24,具体项目表!BE:BE,"无需办理"))</f>
        <v>#DIV/0!</v>
      </c>
      <c r="AB24" s="26">
        <f>BJ24+CR24</f>
        <v>0</v>
      </c>
      <c r="AC24" s="28" t="e">
        <f>AB24/(C24-COUNTIFS(具体项目表!I:I,B24,具体项目表!BI:BI,"无需办理"))</f>
        <v>#DIV/0!</v>
      </c>
      <c r="AD24" s="26">
        <f>BL24+CT24</f>
        <v>0</v>
      </c>
      <c r="AE24" s="28" t="e">
        <f>AD24/(C24-COUNTIFS(具体项目表!I:I,B24,具体项目表!BN:BN,"无需办理"))</f>
        <v>#DIV/0!</v>
      </c>
      <c r="AF24" s="26">
        <f>BN24+CV24</f>
        <v>0</v>
      </c>
      <c r="AG24" s="28" t="e">
        <f>AF24/(C24-COUNTIFS(具体项目表!I:I,B24,具体项目表!BR:BR,"无需办理"))</f>
        <v>#DIV/0!</v>
      </c>
      <c r="AH24" s="31">
        <f>BP24+CX24</f>
        <v>0</v>
      </c>
      <c r="AI24" s="28" t="e">
        <f>AH24/C24</f>
        <v>#DIV/0!</v>
      </c>
      <c r="AJ24" s="25" t="s">
        <v>651</v>
      </c>
      <c r="AK24" s="26">
        <f>COUNTIFS(具体项目表!I:I,B24,具体项目表!J:J,"续建")</f>
        <v>0</v>
      </c>
      <c r="AL24" s="27">
        <f>SUMIFS(具体项目表!K:K,具体项目表!I:I,B24,具体项目表!J:J,"续建")</f>
        <v>0</v>
      </c>
      <c r="AM24" s="27">
        <f>SUMIFS(具体项目表!L:L,具体项目表!I:I,B24,具体项目表!J:J,"续建")</f>
        <v>0</v>
      </c>
      <c r="AN24" s="26">
        <f>COUNTIFS(具体项目表!I:I,B24,具体项目表!J:J,"续建",具体项目表!M:M,"是")</f>
        <v>0</v>
      </c>
      <c r="AO24" s="28" t="e">
        <f>AN24/AK24</f>
        <v>#DIV/0!</v>
      </c>
      <c r="AP24" s="27">
        <f>SUMIFS(具体项目表!O:O,具体项目表!I:I,B24,具体项目表!J:J,"续建")</f>
        <v>0</v>
      </c>
      <c r="AQ24" s="28" t="e">
        <f>AP24/AM24</f>
        <v>#DIV/0!</v>
      </c>
      <c r="AR24" s="26">
        <f>COUNTIFS(具体项目表!I:I,B24,具体项目表!V:V,"是",具体项目表!J:J,"续建")</f>
        <v>0</v>
      </c>
      <c r="AS24" s="28" t="e">
        <f>AR24/(AK24-COUNTIFS(具体项目表!I:I,B24,具体项目表!V:V,"无需办理",具体项目表!J:J,"续建"))</f>
        <v>#DIV/0!</v>
      </c>
      <c r="AT24" s="30">
        <f>COUNTIFS(具体项目表!I:I,B24,具体项目表!AA:AA,"是",具体项目表!J:J,"续建")</f>
        <v>0</v>
      </c>
      <c r="AU24" s="28" t="e">
        <f>AT24/(AK24-COUNTIFS(具体项目表!I:I,B24,具体项目表!AA:AA,"无需办理",具体项目表!J:J,"续建"))</f>
        <v>#DIV/0!</v>
      </c>
      <c r="AV24" s="26">
        <f>COUNTIFS(具体项目表!I:I,B24,具体项目表!AE:AE,"是",具体项目表!J:J,"续建")</f>
        <v>0</v>
      </c>
      <c r="AW24" s="28" t="e">
        <f>AV24/(AK24-COUNTIFS(具体项目表!I:I,B24,具体项目表!AE:AE,"无需办理",具体项目表!J:J,"续建"))</f>
        <v>#DIV/0!</v>
      </c>
      <c r="AX24" s="30">
        <f>COUNTIFS(具体项目表!I:I,B24,具体项目表!AK:AK,"是",具体项目表!J:J,"续建")</f>
        <v>0</v>
      </c>
      <c r="AY24" s="28" t="e">
        <f>AX24/(AK24-COUNTIFS(具体项目表!I:I,B24,具体项目表!AK:AK,"无需办理",具体项目表!J:J,"续建"))</f>
        <v>#DIV/0!</v>
      </c>
      <c r="AZ24" s="30">
        <f>COUNTIFS(具体项目表!I:I,B24,具体项目表!AO:AO,"是",具体项目表!J:J,"续建")</f>
        <v>0</v>
      </c>
      <c r="BA24" s="28" t="e">
        <f>AZ24/(AK24-COUNTIFS(具体项目表!I:I,B24,具体项目表!AO:AO,"无需办理",具体项目表!J:J,"续建"))</f>
        <v>#DIV/0!</v>
      </c>
      <c r="BB24" s="26">
        <f>COUNTIFS(具体项目表!I:I,B24,具体项目表!AS:AS,"是",具体项目表!J:J,"续建")</f>
        <v>0</v>
      </c>
      <c r="BC24" s="28" t="e">
        <f>BB24/(AK24-COUNTIFS(具体项目表!I:I,B24,具体项目表!AS:AS,"无需办理",具体项目表!J:J,"续建"))</f>
        <v>#DIV/0!</v>
      </c>
      <c r="BD24" s="26">
        <f>COUNTIFS(具体项目表!I:I,B24,具体项目表!AV:AV,"是",具体项目表!J:J,"续建")</f>
        <v>0</v>
      </c>
      <c r="BE24" s="28" t="e">
        <f>BD24/(AK24-COUNTIFS(具体项目表!I:I,B24,具体项目表!AV:AV,"无需办理",具体项目表!J:J,"续建"))</f>
        <v>#DIV/0!</v>
      </c>
      <c r="BF24" s="26">
        <f>COUNTIFS(具体项目表!I:I,B24,具体项目表!BA:BA,"是",具体项目表!J:J,"续建")</f>
        <v>0</v>
      </c>
      <c r="BG24" s="28" t="e">
        <f>BF24/(AK24-COUNTIFS(具体项目表!I:I,B24,具体项目表!BA:BA,"无需办理",具体项目表!J:J,"续建"))</f>
        <v>#DIV/0!</v>
      </c>
      <c r="BH24" s="26">
        <f>COUNTIFS(具体项目表!I:I,B24,具体项目表!BE:BE,"是",具体项目表!J:J,"续建")</f>
        <v>0</v>
      </c>
      <c r="BI24" s="28" t="e">
        <f>BH24/(AK24-COUNTIFS(具体项目表!I:I,B24,具体项目表!BE:BE,"无需办理",具体项目表!J:J,"续建"))</f>
        <v>#DIV/0!</v>
      </c>
      <c r="BJ24" s="26">
        <f>COUNTIFS(具体项目表!I:I,B24,具体项目表!BI:BI,"是",具体项目表!J:J,"续建")</f>
        <v>0</v>
      </c>
      <c r="BK24" s="28" t="e">
        <f>BJ24/(AK24-COUNTIFS(具体项目表!I:I,B24,具体项目表!BI:BI,"无需办理",具体项目表!J:J,"续建"))</f>
        <v>#DIV/0!</v>
      </c>
      <c r="BL24" s="26">
        <f>COUNTIFS(具体项目表!I:I,B24,具体项目表!BN:BN,"是",具体项目表!J:J,"续建")</f>
        <v>0</v>
      </c>
      <c r="BM24" s="28" t="e">
        <f>BL24/(AK24-COUNTIFS(具体项目表!I:I,B24,具体项目表!BN:BN,"无需办理",具体项目表!J:J,"续建"))</f>
        <v>#DIV/0!</v>
      </c>
      <c r="BN24" s="26">
        <f>COUNTIFS(具体项目表!I:I,B24,具体项目表!BR:BR,"是",具体项目表!J:J,"续建")</f>
        <v>0</v>
      </c>
      <c r="BO24" s="28" t="e">
        <f>BN24/(AK24-COUNTIFS(具体项目表!I:I,B24,具体项目表!BR:BR,"无需办理",具体项目表!J:J,"续建"))</f>
        <v>#DIV/0!</v>
      </c>
      <c r="BP24" s="26">
        <f>COUNTIFS(具体项目表!CG:CG,"0",具体项目表!I:I,B24,具体项目表!J:J,"续建")</f>
        <v>0</v>
      </c>
      <c r="BQ24" s="28" t="e">
        <f>BP24/AK24</f>
        <v>#DIV/0!</v>
      </c>
      <c r="BR24" s="25" t="s">
        <v>651</v>
      </c>
      <c r="BS24" s="26">
        <f>COUNTIFS(具体项目表!I:I,B24,具体项目表!J:J,"新建")</f>
        <v>0</v>
      </c>
      <c r="BT24" s="27">
        <f>SUMIFS(具体项目表!K:K,具体项目表!I:I,B24,具体项目表!J:J,"新建")</f>
        <v>0</v>
      </c>
      <c r="BU24" s="27">
        <f>SUMIFS(具体项目表!L:L,具体项目表!I:I,B24,具体项目表!J:J,"新建")</f>
        <v>0</v>
      </c>
      <c r="BV24" s="26">
        <f>COUNTIFS(具体项目表!I:I,B24,具体项目表!J:J,"新建",具体项目表!M:M,"是")</f>
        <v>0</v>
      </c>
      <c r="BW24" s="28" t="e">
        <f>BV24/BS24</f>
        <v>#DIV/0!</v>
      </c>
      <c r="BX24" s="27">
        <f>SUMIFS(具体项目表!O:O,具体项目表!I:I,B24,具体项目表!J:J,"新建")</f>
        <v>0</v>
      </c>
      <c r="BY24" s="28" t="e">
        <f>BX24/BU24</f>
        <v>#DIV/0!</v>
      </c>
      <c r="BZ24" s="26">
        <f>COUNTIFS(具体项目表!I:I,B24,具体项目表!V:V,"是",具体项目表!J:J,"新建")</f>
        <v>0</v>
      </c>
      <c r="CA24" s="28" t="e">
        <f>BZ24/(BS24-COUNTIFS(具体项目表!I:I,B24,具体项目表!V:V,"无需办理",具体项目表!J:J,"新建"))</f>
        <v>#DIV/0!</v>
      </c>
      <c r="CB24" s="30">
        <f>COUNTIFS(具体项目表!I:I,B24,具体项目表!AA:AA,"是",具体项目表!J:J,"新建")</f>
        <v>0</v>
      </c>
      <c r="CC24" s="28" t="e">
        <f>CB24/(BS24-COUNTIFS(具体项目表!I:I,B24,具体项目表!AA:AA,"无需办理",具体项目表!J:J,"新建"))</f>
        <v>#DIV/0!</v>
      </c>
      <c r="CD24" s="26">
        <f>COUNTIFS(具体项目表!I:I,B24,具体项目表!AE:AE,"是",具体项目表!J:J,"新建")</f>
        <v>0</v>
      </c>
      <c r="CE24" s="28" t="e">
        <f>CD24/(BS24-COUNTIFS(具体项目表!I:I,B24,具体项目表!AE:AE,"无需办理",具体项目表!J:J,"新建"))</f>
        <v>#DIV/0!</v>
      </c>
      <c r="CF24" s="30">
        <f>COUNTIFS(具体项目表!I:I,B24,具体项目表!AK:AK,"是",具体项目表!J:J,"新建")</f>
        <v>0</v>
      </c>
      <c r="CG24" s="28" t="e">
        <f>CF24/(BS24-COUNTIFS(具体项目表!I:I,B24,具体项目表!AK:AK,"无需办理",具体项目表!J:J,"新建"))</f>
        <v>#DIV/0!</v>
      </c>
      <c r="CH24" s="30">
        <f>COUNTIFS(具体项目表!I:I,B24,具体项目表!AO:AO,"是",具体项目表!J:J,"新建")</f>
        <v>0</v>
      </c>
      <c r="CI24" s="28" t="e">
        <f>CH24/(BS24-COUNTIFS(具体项目表!I:I,B24,具体项目表!AO:AO,"无需办理",具体项目表!J:J,"新建"))</f>
        <v>#DIV/0!</v>
      </c>
      <c r="CJ24" s="26">
        <f>COUNTIFS(具体项目表!I:I,B24,具体项目表!AS:AS,"是",具体项目表!J:J,"新建")</f>
        <v>0</v>
      </c>
      <c r="CK24" s="28" t="e">
        <f>CJ24/(BS24-COUNTIFS(具体项目表!I:I,B24,具体项目表!AS:AS,"无需办理",具体项目表!J:J,"新建"))</f>
        <v>#DIV/0!</v>
      </c>
      <c r="CL24" s="26">
        <f>COUNTIFS(具体项目表!I:I,B24,具体项目表!AV:AV,"是",具体项目表!J:J,"新建")</f>
        <v>0</v>
      </c>
      <c r="CM24" s="28" t="e">
        <f>CL24/(BS24-COUNTIFS(具体项目表!I:I,B24,具体项目表!AV:AV,"无需办理",具体项目表!J:J,"新建"))</f>
        <v>#DIV/0!</v>
      </c>
      <c r="CN24" s="26">
        <f>COUNTIFS(具体项目表!I:I,B24,具体项目表!BA:BA,"是",具体项目表!J:J,"新建")</f>
        <v>0</v>
      </c>
      <c r="CO24" s="33" t="e">
        <f>CN24/(BS24-COUNTIFS(具体项目表!I:I,B24,具体项目表!BA:BA,"无需办理",具体项目表!J:J,"新建"))</f>
        <v>#DIV/0!</v>
      </c>
      <c r="CP24" s="26">
        <f>COUNTIFS(具体项目表!I:I,B24,具体项目表!BE:BE,"是",具体项目表!J:J,"新建")</f>
        <v>0</v>
      </c>
      <c r="CQ24" s="33" t="e">
        <f>CP24/(BS24-COUNTIFS(具体项目表!I:I,B24,具体项目表!BE:BE,"无需办理",具体项目表!J:J,"新建"))</f>
        <v>#DIV/0!</v>
      </c>
      <c r="CR24" s="26">
        <f>COUNTIFS(具体项目表!I:I,B24,具体项目表!BI:BI,"是",具体项目表!J:J,"新建")</f>
        <v>0</v>
      </c>
      <c r="CS24" s="28" t="e">
        <f>CR24/(BS24-COUNTIFS(具体项目表!I:I,B24,具体项目表!BI:BI,"无需办理",具体项目表!J:J,"新建"))</f>
        <v>#DIV/0!</v>
      </c>
      <c r="CT24" s="26">
        <f>COUNTIFS(具体项目表!I:I,B24,具体项目表!BN:BN,"是",具体项目表!J:J,"新建")</f>
        <v>0</v>
      </c>
      <c r="CU24" s="28" t="e">
        <f>CT24/(BS24-COUNTIFS(具体项目表!I:I,B24,具体项目表!BN:BN,"无需办理",具体项目表!J:J,"新建"))</f>
        <v>#DIV/0!</v>
      </c>
      <c r="CV24" s="26">
        <f>COUNTIFS(具体项目表!I:I,B24,具体项目表!BR:BR,"是",具体项目表!J:J,"新建")</f>
        <v>0</v>
      </c>
      <c r="CW24" s="28" t="e">
        <f>CV24/(BS24-COUNTIFS(具体项目表!I:I,B24,具体项目表!BR:BR,"无需办理",具体项目表!J:J,"新建"))</f>
        <v>#DIV/0!</v>
      </c>
      <c r="CX24" s="26">
        <f>COUNTIFS(具体项目表!CG:CG,"0",具体项目表!I:I,B24,具体项目表!J:J,"新建")</f>
        <v>0</v>
      </c>
      <c r="CY24" s="28" t="e">
        <f>CX24/BS24</f>
        <v>#DIV/0!</v>
      </c>
      <c r="CZ24" s="49">
        <f>CX24-BS24</f>
        <v>0</v>
      </c>
      <c r="DA24" s="4">
        <f>BZ24+CB24+CD24+CF24+CH24+CL24+CN24+CP24+CR24+CT24+CV24</f>
        <v>0</v>
      </c>
      <c r="DC24" s="4">
        <f>DA24+DD24</f>
        <v>0</v>
      </c>
      <c r="DD24" s="4">
        <f>COUNTIFS(具体项目表!I:I,B24,具体项目表!V:V,"否",具体项目表!J:J,"新建")+COUNTIFS(具体项目表!I:I,B24,具体项目表!AA:AA,"否",具体项目表!J:J,"新建")+COUNTIFS(具体项目表!I:I,B24,具体项目表!AE:AE,"否",具体项目表!J:J,"新建")+COUNTIFS(具体项目表!I:I,B24,具体项目表!AK:AK,"否",具体项目表!J:J,"新建")+COUNTIFS(具体项目表!I:I,B24,具体项目表!AO:AO,"否",具体项目表!J:J,"新建")+COUNTIFS(具体项目表!I:I,B24,具体项目表!AV:AV,"否",具体项目表!J:J,"新建")+COUNTIFS(具体项目表!I:I,B24,具体项目表!BA:BA,"否",具体项目表!J:J,"新建")+COUNTIFS(具体项目表!I:I,B24,具体项目表!BE:BE,"否",具体项目表!J:J,"新建")+COUNTIFS(具体项目表!I:I,B24,具体项目表!BI:BI,"否",具体项目表!J:J,"新建")+COUNTIFS(具体项目表!I:I,B24,具体项目表!BN:BN,"否",具体项目表!J:J,"新建")+COUNTIFS(具体项目表!I:I,B24,具体项目表!BR:BR,"否",具体项目表!J:J,"新建")</f>
        <v>0</v>
      </c>
      <c r="DE24" s="50" t="e">
        <f>DA24/DC24</f>
        <v>#DIV/0!</v>
      </c>
    </row>
    <row r="25" s="4" customFormat="1" ht="40" customHeight="1" spans="1:109">
      <c r="A25" s="25" t="s">
        <v>653</v>
      </c>
      <c r="B25" s="25" t="s">
        <v>654</v>
      </c>
      <c r="C25" s="26">
        <f>AK25+BS25</f>
        <v>0</v>
      </c>
      <c r="D25" s="27">
        <f>AL25+BT25</f>
        <v>0</v>
      </c>
      <c r="E25" s="27">
        <f>AM25+BU25</f>
        <v>0</v>
      </c>
      <c r="F25" s="26">
        <f>AN25+BV25</f>
        <v>0</v>
      </c>
      <c r="G25" s="28" t="e">
        <f>F25/C25</f>
        <v>#DIV/0!</v>
      </c>
      <c r="H25" s="27">
        <f>AP25+BX25</f>
        <v>0</v>
      </c>
      <c r="I25" s="28" t="e">
        <f>H25/E25</f>
        <v>#DIV/0!</v>
      </c>
      <c r="J25" s="26">
        <f>AR25+BZ25</f>
        <v>0</v>
      </c>
      <c r="K25" s="28" t="e">
        <f>J25/(C25-COUNTIFS(具体项目表!I:I,B25,具体项目表!V:V,"无需办理"))</f>
        <v>#DIV/0!</v>
      </c>
      <c r="L25" s="30">
        <f>AT25+CB25</f>
        <v>0</v>
      </c>
      <c r="M25" s="28" t="e">
        <f>L25/(C25-COUNTIFS(具体项目表!I:I,B25,具体项目表!AA:AA,"无需办理"))</f>
        <v>#DIV/0!</v>
      </c>
      <c r="N25" s="26">
        <f>AV25+CD25</f>
        <v>0</v>
      </c>
      <c r="O25" s="28" t="e">
        <f>N25/(C25-COUNTIFS(具体项目表!I:I,B25,具体项目表!AE:AE,"无需办理"))</f>
        <v>#DIV/0!</v>
      </c>
      <c r="P25" s="30">
        <f>AX25+CF25</f>
        <v>0</v>
      </c>
      <c r="Q25" s="28" t="e">
        <f>P25/(C25-COUNTIFS(具体项目表!I:I,B25,具体项目表!AK:AK,"无需办理"))</f>
        <v>#DIV/0!</v>
      </c>
      <c r="R25" s="30">
        <f>AZ25+CH25</f>
        <v>0</v>
      </c>
      <c r="S25" s="28" t="e">
        <f>R25/(C25-COUNTIFS(具体项目表!I:I,B25,具体项目表!AO:AO,"无需办理"))</f>
        <v>#DIV/0!</v>
      </c>
      <c r="T25" s="26">
        <f>BB25+CJ25</f>
        <v>0</v>
      </c>
      <c r="U25" s="28" t="e">
        <f>T25/(C25-COUNTIFS(具体项目表!I:I,B25,具体项目表!AS:AS,"无需办理"))</f>
        <v>#DIV/0!</v>
      </c>
      <c r="V25" s="26">
        <f>BD25+CL25</f>
        <v>0</v>
      </c>
      <c r="W25" s="28" t="e">
        <f>V25/(C25-COUNTIFS(具体项目表!I:I,B25,具体项目表!AV:AV,"无需办理"))</f>
        <v>#DIV/0!</v>
      </c>
      <c r="X25" s="26">
        <f>BF25+CN25</f>
        <v>0</v>
      </c>
      <c r="Y25" s="28" t="e">
        <f>X25/(C25-COUNTIFS(具体项目表!I:I,B25,具体项目表!BA:BA,"无需办理"))</f>
        <v>#DIV/0!</v>
      </c>
      <c r="Z25" s="26">
        <f>BH25+CP25</f>
        <v>0</v>
      </c>
      <c r="AA25" s="28" t="e">
        <f>Z25/(C25-COUNTIFS(具体项目表!I:I,B25,具体项目表!BE:BE,"无需办理"))</f>
        <v>#DIV/0!</v>
      </c>
      <c r="AB25" s="26">
        <f>BJ25+CR25</f>
        <v>0</v>
      </c>
      <c r="AC25" s="28" t="e">
        <f>AB25/(C25-COUNTIFS(具体项目表!I:I,B25,具体项目表!BI:BI,"无需办理"))</f>
        <v>#DIV/0!</v>
      </c>
      <c r="AD25" s="26">
        <f>BL25+CT25</f>
        <v>0</v>
      </c>
      <c r="AE25" s="28" t="e">
        <f>AD25/(C25-COUNTIFS(具体项目表!I:I,B25,具体项目表!BN:BN,"无需办理"))</f>
        <v>#DIV/0!</v>
      </c>
      <c r="AF25" s="26">
        <f>BN25+CV25</f>
        <v>0</v>
      </c>
      <c r="AG25" s="28" t="e">
        <f>AF25/(C25-COUNTIFS(具体项目表!I:I,B25,具体项目表!BR:BR,"无需办理"))</f>
        <v>#DIV/0!</v>
      </c>
      <c r="AH25" s="31">
        <f>BP25+CX25</f>
        <v>0</v>
      </c>
      <c r="AI25" s="28" t="e">
        <f>AH25/C25</f>
        <v>#DIV/0!</v>
      </c>
      <c r="AJ25" s="25" t="s">
        <v>653</v>
      </c>
      <c r="AK25" s="26">
        <f>COUNTIFS(具体项目表!I:I,B25,具体项目表!J:J,"续建")</f>
        <v>0</v>
      </c>
      <c r="AL25" s="27">
        <f>SUMIFS(具体项目表!K:K,具体项目表!I:I,B25,具体项目表!J:J,"续建")</f>
        <v>0</v>
      </c>
      <c r="AM25" s="27">
        <f>SUMIFS(具体项目表!L:L,具体项目表!I:I,B25,具体项目表!J:J,"续建")</f>
        <v>0</v>
      </c>
      <c r="AN25" s="26">
        <f>COUNTIFS(具体项目表!I:I,B25,具体项目表!J:J,"续建",具体项目表!M:M,"是")</f>
        <v>0</v>
      </c>
      <c r="AO25" s="28" t="e">
        <f>AN25/AK25</f>
        <v>#DIV/0!</v>
      </c>
      <c r="AP25" s="27">
        <f>SUMIFS(具体项目表!O:O,具体项目表!I:I,B25,具体项目表!J:J,"续建")</f>
        <v>0</v>
      </c>
      <c r="AQ25" s="28" t="e">
        <f>AP25/AM25</f>
        <v>#DIV/0!</v>
      </c>
      <c r="AR25" s="26">
        <f>COUNTIFS(具体项目表!I:I,B25,具体项目表!V:V,"是",具体项目表!J:J,"续建")</f>
        <v>0</v>
      </c>
      <c r="AS25" s="28" t="e">
        <f>AR25/(AK25-COUNTIFS(具体项目表!I:I,B25,具体项目表!V:V,"无需办理",具体项目表!J:J,"续建"))</f>
        <v>#DIV/0!</v>
      </c>
      <c r="AT25" s="30">
        <f>COUNTIFS(具体项目表!I:I,B25,具体项目表!AA:AA,"是",具体项目表!J:J,"续建")</f>
        <v>0</v>
      </c>
      <c r="AU25" s="28" t="e">
        <f>AT25/(AK25-COUNTIFS(具体项目表!I:I,B25,具体项目表!AA:AA,"无需办理",具体项目表!J:J,"续建"))</f>
        <v>#DIV/0!</v>
      </c>
      <c r="AV25" s="26">
        <f>COUNTIFS(具体项目表!I:I,B25,具体项目表!AE:AE,"是",具体项目表!J:J,"续建")</f>
        <v>0</v>
      </c>
      <c r="AW25" s="28" t="e">
        <f>AV25/(AK25-COUNTIFS(具体项目表!I:I,B25,具体项目表!AE:AE,"无需办理",具体项目表!J:J,"续建"))</f>
        <v>#DIV/0!</v>
      </c>
      <c r="AX25" s="30">
        <f>COUNTIFS(具体项目表!I:I,B25,具体项目表!AK:AK,"是",具体项目表!J:J,"续建")</f>
        <v>0</v>
      </c>
      <c r="AY25" s="28" t="e">
        <f>AX25/(AK25-COUNTIFS(具体项目表!I:I,B25,具体项目表!AK:AK,"无需办理",具体项目表!J:J,"续建"))</f>
        <v>#DIV/0!</v>
      </c>
      <c r="AZ25" s="30">
        <f>COUNTIFS(具体项目表!I:I,B25,具体项目表!AO:AO,"是",具体项目表!J:J,"续建")</f>
        <v>0</v>
      </c>
      <c r="BA25" s="28" t="e">
        <f>AZ25/(AK25-COUNTIFS(具体项目表!I:I,B25,具体项目表!AO:AO,"无需办理",具体项目表!J:J,"续建"))</f>
        <v>#DIV/0!</v>
      </c>
      <c r="BB25" s="26">
        <f>COUNTIFS(具体项目表!I:I,B25,具体项目表!AS:AS,"是",具体项目表!J:J,"续建")</f>
        <v>0</v>
      </c>
      <c r="BC25" s="28" t="e">
        <f>BB25/(AK25-COUNTIFS(具体项目表!I:I,B25,具体项目表!AS:AS,"无需办理",具体项目表!J:J,"续建"))</f>
        <v>#DIV/0!</v>
      </c>
      <c r="BD25" s="26">
        <f>COUNTIFS(具体项目表!I:I,B25,具体项目表!AV:AV,"是",具体项目表!J:J,"续建")</f>
        <v>0</v>
      </c>
      <c r="BE25" s="28" t="e">
        <f>BD25/(AK25-COUNTIFS(具体项目表!I:I,B25,具体项目表!AV:AV,"无需办理",具体项目表!J:J,"续建"))</f>
        <v>#DIV/0!</v>
      </c>
      <c r="BF25" s="26">
        <f>COUNTIFS(具体项目表!I:I,B25,具体项目表!BA:BA,"是",具体项目表!J:J,"续建")</f>
        <v>0</v>
      </c>
      <c r="BG25" s="28" t="e">
        <f>BF25/(AK25-COUNTIFS(具体项目表!I:I,B25,具体项目表!BA:BA,"无需办理",具体项目表!J:J,"续建"))</f>
        <v>#DIV/0!</v>
      </c>
      <c r="BH25" s="26">
        <f>COUNTIFS(具体项目表!I:I,B25,具体项目表!BE:BE,"是",具体项目表!J:J,"续建")</f>
        <v>0</v>
      </c>
      <c r="BI25" s="28" t="e">
        <f>BH25/(AK25-COUNTIFS(具体项目表!I:I,B25,具体项目表!BE:BE,"无需办理",具体项目表!J:J,"续建"))</f>
        <v>#DIV/0!</v>
      </c>
      <c r="BJ25" s="26">
        <f>COUNTIFS(具体项目表!I:I,B25,具体项目表!BI:BI,"是",具体项目表!J:J,"续建")</f>
        <v>0</v>
      </c>
      <c r="BK25" s="28" t="e">
        <f>BJ25/(AK25-COUNTIFS(具体项目表!I:I,B25,具体项目表!BI:BI,"无需办理",具体项目表!J:J,"续建"))</f>
        <v>#DIV/0!</v>
      </c>
      <c r="BL25" s="26">
        <f>COUNTIFS(具体项目表!I:I,B25,具体项目表!BN:BN,"是",具体项目表!J:J,"续建")</f>
        <v>0</v>
      </c>
      <c r="BM25" s="28" t="e">
        <f>BL25/(AK25-COUNTIFS(具体项目表!I:I,B25,具体项目表!BN:BN,"无需办理",具体项目表!J:J,"续建"))</f>
        <v>#DIV/0!</v>
      </c>
      <c r="BN25" s="26">
        <f>COUNTIFS(具体项目表!I:I,B25,具体项目表!BR:BR,"是",具体项目表!J:J,"续建")</f>
        <v>0</v>
      </c>
      <c r="BO25" s="28" t="e">
        <f>BN25/(AK25-COUNTIFS(具体项目表!I:I,B25,具体项目表!BR:BR,"无需办理",具体项目表!J:J,"续建"))</f>
        <v>#DIV/0!</v>
      </c>
      <c r="BP25" s="26">
        <f>COUNTIFS(具体项目表!CG:CG,"0",具体项目表!I:I,B25,具体项目表!J:J,"续建")</f>
        <v>0</v>
      </c>
      <c r="BQ25" s="28" t="e">
        <f>BP25/AK25</f>
        <v>#DIV/0!</v>
      </c>
      <c r="BR25" s="25" t="s">
        <v>653</v>
      </c>
      <c r="BS25" s="26">
        <f>COUNTIFS(具体项目表!I:I,B25,具体项目表!J:J,"新建")</f>
        <v>0</v>
      </c>
      <c r="BT25" s="27">
        <f>SUMIFS(具体项目表!K:K,具体项目表!I:I,B25,具体项目表!J:J,"新建")</f>
        <v>0</v>
      </c>
      <c r="BU25" s="27">
        <f>SUMIFS(具体项目表!L:L,具体项目表!I:I,B25,具体项目表!J:J,"新建")</f>
        <v>0</v>
      </c>
      <c r="BV25" s="26">
        <f>COUNTIFS(具体项目表!I:I,B25,具体项目表!J:J,"新建",具体项目表!M:M,"是")</f>
        <v>0</v>
      </c>
      <c r="BW25" s="28" t="e">
        <f>BV25/BS25</f>
        <v>#DIV/0!</v>
      </c>
      <c r="BX25" s="27">
        <f>SUMIFS(具体项目表!O:O,具体项目表!I:I,B25,具体项目表!J:J,"新建")</f>
        <v>0</v>
      </c>
      <c r="BY25" s="28" t="e">
        <f>BX25/BU25</f>
        <v>#DIV/0!</v>
      </c>
      <c r="BZ25" s="26">
        <f>COUNTIFS(具体项目表!I:I,B25,具体项目表!V:V,"是",具体项目表!J:J,"新建")</f>
        <v>0</v>
      </c>
      <c r="CA25" s="28" t="e">
        <f>BZ25/(BS25-COUNTIFS(具体项目表!I:I,B25,具体项目表!V:V,"无需办理",具体项目表!J:J,"新建"))</f>
        <v>#DIV/0!</v>
      </c>
      <c r="CB25" s="30">
        <f>COUNTIFS(具体项目表!I:I,B25,具体项目表!AA:AA,"是",具体项目表!J:J,"新建")</f>
        <v>0</v>
      </c>
      <c r="CC25" s="28" t="e">
        <f>CB25/(BS25-COUNTIFS(具体项目表!I:I,B25,具体项目表!AA:AA,"无需办理",具体项目表!J:J,"新建"))</f>
        <v>#DIV/0!</v>
      </c>
      <c r="CD25" s="26">
        <f>COUNTIFS(具体项目表!I:I,B25,具体项目表!AE:AE,"是",具体项目表!J:J,"新建")</f>
        <v>0</v>
      </c>
      <c r="CE25" s="28" t="e">
        <f>CD25/(BS25-COUNTIFS(具体项目表!I:I,B25,具体项目表!AE:AE,"无需办理",具体项目表!J:J,"新建"))</f>
        <v>#DIV/0!</v>
      </c>
      <c r="CF25" s="30">
        <f>COUNTIFS(具体项目表!I:I,B25,具体项目表!AK:AK,"是",具体项目表!J:J,"新建")</f>
        <v>0</v>
      </c>
      <c r="CG25" s="28" t="e">
        <f>CF25/(BS25-COUNTIFS(具体项目表!I:I,B25,具体项目表!AK:AK,"无需办理",具体项目表!J:J,"新建"))</f>
        <v>#DIV/0!</v>
      </c>
      <c r="CH25" s="30">
        <f>COUNTIFS(具体项目表!I:I,B25,具体项目表!AO:AO,"是",具体项目表!J:J,"新建")</f>
        <v>0</v>
      </c>
      <c r="CI25" s="28" t="e">
        <f>CH25/(BS25-COUNTIFS(具体项目表!I:I,B25,具体项目表!AO:AO,"无需办理",具体项目表!J:J,"新建"))</f>
        <v>#DIV/0!</v>
      </c>
      <c r="CJ25" s="26">
        <f>COUNTIFS(具体项目表!I:I,B25,具体项目表!AS:AS,"是",具体项目表!J:J,"新建")</f>
        <v>0</v>
      </c>
      <c r="CK25" s="28" t="e">
        <f>CJ25/(BS25-COUNTIFS(具体项目表!I:I,B25,具体项目表!AS:AS,"无需办理",具体项目表!J:J,"新建"))</f>
        <v>#DIV/0!</v>
      </c>
      <c r="CL25" s="26">
        <f>COUNTIFS(具体项目表!I:I,B25,具体项目表!AV:AV,"是",具体项目表!J:J,"新建")</f>
        <v>0</v>
      </c>
      <c r="CM25" s="28" t="e">
        <f>CL25/(BS25-COUNTIFS(具体项目表!I:I,B25,具体项目表!AV:AV,"无需办理",具体项目表!J:J,"新建"))</f>
        <v>#DIV/0!</v>
      </c>
      <c r="CN25" s="26">
        <f>COUNTIFS(具体项目表!I:I,B25,具体项目表!BA:BA,"是",具体项目表!J:J,"新建")</f>
        <v>0</v>
      </c>
      <c r="CO25" s="33" t="e">
        <f>CN25/(BS25-COUNTIFS(具体项目表!I:I,B25,具体项目表!BA:BA,"无需办理",具体项目表!J:J,"新建"))</f>
        <v>#DIV/0!</v>
      </c>
      <c r="CP25" s="26">
        <f>COUNTIFS(具体项目表!I:I,B25,具体项目表!BE:BE,"是",具体项目表!J:J,"新建")</f>
        <v>0</v>
      </c>
      <c r="CQ25" s="33" t="e">
        <f>CP25/(BS25-COUNTIFS(具体项目表!I:I,B25,具体项目表!BE:BE,"无需办理",具体项目表!J:J,"新建"))</f>
        <v>#DIV/0!</v>
      </c>
      <c r="CR25" s="26">
        <f>COUNTIFS(具体项目表!I:I,B25,具体项目表!BI:BI,"是",具体项目表!J:J,"新建")</f>
        <v>0</v>
      </c>
      <c r="CS25" s="28" t="e">
        <f>CR25/(BS25-COUNTIFS(具体项目表!I:I,B25,具体项目表!BI:BI,"无需办理",具体项目表!J:J,"新建"))</f>
        <v>#DIV/0!</v>
      </c>
      <c r="CT25" s="26">
        <f>COUNTIFS(具体项目表!I:I,B25,具体项目表!BN:BN,"是",具体项目表!J:J,"新建")</f>
        <v>0</v>
      </c>
      <c r="CU25" s="28" t="e">
        <f>CT25/(BS25-COUNTIFS(具体项目表!I:I,B25,具体项目表!BN:BN,"无需办理",具体项目表!J:J,"新建"))</f>
        <v>#DIV/0!</v>
      </c>
      <c r="CV25" s="26">
        <f>COUNTIFS(具体项目表!I:I,B25,具体项目表!BR:BR,"是",具体项目表!J:J,"新建")</f>
        <v>0</v>
      </c>
      <c r="CW25" s="28" t="e">
        <f>CV25/(BS25-COUNTIFS(具体项目表!I:I,B25,具体项目表!BR:BR,"无需办理",具体项目表!J:J,"新建"))</f>
        <v>#DIV/0!</v>
      </c>
      <c r="CX25" s="26">
        <f>COUNTIFS(具体项目表!CG:CG,"0",具体项目表!I:I,B25,具体项目表!J:J,"新建")</f>
        <v>0</v>
      </c>
      <c r="CY25" s="28" t="e">
        <f>CX25/BS25</f>
        <v>#DIV/0!</v>
      </c>
      <c r="CZ25" s="49">
        <f>CX25-BS25</f>
        <v>0</v>
      </c>
      <c r="DA25" s="4">
        <f>BZ25+CB25+CD25+CF25+CH25+CL25+CN25+CP25+CR25+CT25+CV25</f>
        <v>0</v>
      </c>
      <c r="DC25" s="4">
        <f>DA25+DD25</f>
        <v>0</v>
      </c>
      <c r="DD25" s="4">
        <f>COUNTIFS(具体项目表!I:I,B25,具体项目表!V:V,"否",具体项目表!J:J,"新建")+COUNTIFS(具体项目表!I:I,B25,具体项目表!AA:AA,"否",具体项目表!J:J,"新建")+COUNTIFS(具体项目表!I:I,B25,具体项目表!AE:AE,"否",具体项目表!J:J,"新建")+COUNTIFS(具体项目表!I:I,B25,具体项目表!AK:AK,"否",具体项目表!J:J,"新建")+COUNTIFS(具体项目表!I:I,B25,具体项目表!AO:AO,"否",具体项目表!J:J,"新建")+COUNTIFS(具体项目表!I:I,B25,具体项目表!AV:AV,"否",具体项目表!J:J,"新建")+COUNTIFS(具体项目表!I:I,B25,具体项目表!BA:BA,"否",具体项目表!J:J,"新建")+COUNTIFS(具体项目表!I:I,B25,具体项目表!BE:BE,"否",具体项目表!J:J,"新建")+COUNTIFS(具体项目表!I:I,B25,具体项目表!BI:BI,"否",具体项目表!J:J,"新建")+COUNTIFS(具体项目表!I:I,B25,具体项目表!BN:BN,"否",具体项目表!J:J,"新建")+COUNTIFS(具体项目表!I:I,B25,具体项目表!BR:BR,"否",具体项目表!J:J,"新建")</f>
        <v>0</v>
      </c>
      <c r="DE25" s="50" t="e">
        <f>DA25/DC25</f>
        <v>#DIV/0!</v>
      </c>
    </row>
    <row r="26" s="4" customFormat="1" ht="40" customHeight="1" spans="1:109">
      <c r="A26" s="25" t="s">
        <v>655</v>
      </c>
      <c r="B26" s="25" t="s">
        <v>656</v>
      </c>
      <c r="C26" s="26">
        <f>AK26+BS26</f>
        <v>0</v>
      </c>
      <c r="D26" s="27">
        <f>AL26+BT26</f>
        <v>0</v>
      </c>
      <c r="E26" s="27">
        <f>AM26+BU26</f>
        <v>0</v>
      </c>
      <c r="F26" s="26">
        <f>AN26+BV26</f>
        <v>0</v>
      </c>
      <c r="G26" s="28" t="e">
        <f>F26/C26</f>
        <v>#DIV/0!</v>
      </c>
      <c r="H26" s="27">
        <f>AP26+BX26</f>
        <v>0</v>
      </c>
      <c r="I26" s="28" t="e">
        <f>H26/E26</f>
        <v>#DIV/0!</v>
      </c>
      <c r="J26" s="26">
        <f>AR26+BZ26</f>
        <v>0</v>
      </c>
      <c r="K26" s="28" t="e">
        <f>J26/(C26-COUNTIFS(具体项目表!I:I,B26,具体项目表!V:V,"无需办理"))</f>
        <v>#DIV/0!</v>
      </c>
      <c r="L26" s="30">
        <f>AT26+CB26</f>
        <v>0</v>
      </c>
      <c r="M26" s="28" t="e">
        <f>L26/(C26-COUNTIFS(具体项目表!I:I,B26,具体项目表!AA:AA,"无需办理"))</f>
        <v>#DIV/0!</v>
      </c>
      <c r="N26" s="26">
        <f>AV26+CD26</f>
        <v>0</v>
      </c>
      <c r="O26" s="28" t="e">
        <f>N26/(C26-COUNTIFS(具体项目表!I:I,B26,具体项目表!AE:AE,"无需办理"))</f>
        <v>#DIV/0!</v>
      </c>
      <c r="P26" s="30">
        <f>AX26+CF26</f>
        <v>0</v>
      </c>
      <c r="Q26" s="28" t="e">
        <f>P26/(C26-COUNTIFS(具体项目表!I:I,B26,具体项目表!AK:AK,"无需办理"))</f>
        <v>#DIV/0!</v>
      </c>
      <c r="R26" s="30">
        <f>AZ26+CH26</f>
        <v>0</v>
      </c>
      <c r="S26" s="28" t="e">
        <f>R26/(C26-COUNTIFS(具体项目表!I:I,B26,具体项目表!AO:AO,"无需办理"))</f>
        <v>#DIV/0!</v>
      </c>
      <c r="T26" s="26">
        <f>BB26+CJ26</f>
        <v>0</v>
      </c>
      <c r="U26" s="28" t="e">
        <f>T26/(C26-COUNTIFS(具体项目表!I:I,B26,具体项目表!AS:AS,"无需办理"))</f>
        <v>#DIV/0!</v>
      </c>
      <c r="V26" s="26">
        <f>BD26+CL26</f>
        <v>0</v>
      </c>
      <c r="W26" s="28" t="e">
        <f>V26/(C26-COUNTIFS(具体项目表!I:I,B26,具体项目表!AV:AV,"无需办理"))</f>
        <v>#DIV/0!</v>
      </c>
      <c r="X26" s="26">
        <f>BF26+CN26</f>
        <v>0</v>
      </c>
      <c r="Y26" s="28" t="e">
        <f>X26/(C26-COUNTIFS(具体项目表!I:I,B26,具体项目表!BA:BA,"无需办理"))</f>
        <v>#DIV/0!</v>
      </c>
      <c r="Z26" s="26">
        <f>BH26+CP26</f>
        <v>0</v>
      </c>
      <c r="AA26" s="28" t="e">
        <f>Z26/(C26-COUNTIFS(具体项目表!I:I,B26,具体项目表!BE:BE,"无需办理"))</f>
        <v>#DIV/0!</v>
      </c>
      <c r="AB26" s="26">
        <f>BJ26+CR26</f>
        <v>0</v>
      </c>
      <c r="AC26" s="28" t="e">
        <f>AB26/(C26-COUNTIFS(具体项目表!I:I,B26,具体项目表!BI:BI,"无需办理"))</f>
        <v>#DIV/0!</v>
      </c>
      <c r="AD26" s="26">
        <f>BL26+CT26</f>
        <v>0</v>
      </c>
      <c r="AE26" s="28" t="e">
        <f>AD26/(C26-COUNTIFS(具体项目表!I:I,B26,具体项目表!BN:BN,"无需办理"))</f>
        <v>#DIV/0!</v>
      </c>
      <c r="AF26" s="26">
        <f>BN26+CV26</f>
        <v>0</v>
      </c>
      <c r="AG26" s="28" t="e">
        <f>AF26/(C26-COUNTIFS(具体项目表!I:I,B26,具体项目表!BR:BR,"无需办理"))</f>
        <v>#DIV/0!</v>
      </c>
      <c r="AH26" s="31">
        <f>BP26+CX26</f>
        <v>0</v>
      </c>
      <c r="AI26" s="28" t="e">
        <f>AH26/C26</f>
        <v>#DIV/0!</v>
      </c>
      <c r="AJ26" s="25" t="s">
        <v>655</v>
      </c>
      <c r="AK26" s="26">
        <f>COUNTIFS(具体项目表!I:I,B26,具体项目表!J:J,"续建")</f>
        <v>0</v>
      </c>
      <c r="AL26" s="27">
        <f>SUMIFS(具体项目表!K:K,具体项目表!I:I,B26,具体项目表!J:J,"续建")</f>
        <v>0</v>
      </c>
      <c r="AM26" s="27">
        <f>SUMIFS(具体项目表!L:L,具体项目表!I:I,B26,具体项目表!J:J,"续建")</f>
        <v>0</v>
      </c>
      <c r="AN26" s="26">
        <f>COUNTIFS(具体项目表!I:I,B26,具体项目表!J:J,"续建",具体项目表!M:M,"是")</f>
        <v>0</v>
      </c>
      <c r="AO26" s="28" t="e">
        <f>AN26/AK26</f>
        <v>#DIV/0!</v>
      </c>
      <c r="AP26" s="27">
        <f>SUMIFS(具体项目表!O:O,具体项目表!I:I,B26,具体项目表!J:J,"续建")</f>
        <v>0</v>
      </c>
      <c r="AQ26" s="28" t="e">
        <f>AP26/AM26</f>
        <v>#DIV/0!</v>
      </c>
      <c r="AR26" s="26">
        <f>COUNTIFS(具体项目表!I:I,B26,具体项目表!V:V,"是",具体项目表!J:J,"续建")</f>
        <v>0</v>
      </c>
      <c r="AS26" s="28" t="e">
        <f>AR26/(AK26-COUNTIFS(具体项目表!I:I,B26,具体项目表!V:V,"无需办理",具体项目表!J:J,"续建"))</f>
        <v>#DIV/0!</v>
      </c>
      <c r="AT26" s="30">
        <f>COUNTIFS(具体项目表!I:I,B26,具体项目表!AA:AA,"是",具体项目表!J:J,"续建")</f>
        <v>0</v>
      </c>
      <c r="AU26" s="28" t="e">
        <f>AT26/(AK26-COUNTIFS(具体项目表!I:I,B26,具体项目表!AA:AA,"无需办理",具体项目表!J:J,"续建"))</f>
        <v>#DIV/0!</v>
      </c>
      <c r="AV26" s="26">
        <f>COUNTIFS(具体项目表!I:I,B26,具体项目表!AE:AE,"是",具体项目表!J:J,"续建")</f>
        <v>0</v>
      </c>
      <c r="AW26" s="28" t="e">
        <f>AV26/(AK26-COUNTIFS(具体项目表!I:I,B26,具体项目表!AE:AE,"无需办理",具体项目表!J:J,"续建"))</f>
        <v>#DIV/0!</v>
      </c>
      <c r="AX26" s="30">
        <f>COUNTIFS(具体项目表!I:I,B26,具体项目表!AK:AK,"是",具体项目表!J:J,"续建")</f>
        <v>0</v>
      </c>
      <c r="AY26" s="28" t="e">
        <f>AX26/(AK26-COUNTIFS(具体项目表!I:I,B26,具体项目表!AK:AK,"无需办理",具体项目表!J:J,"续建"))</f>
        <v>#DIV/0!</v>
      </c>
      <c r="AZ26" s="30">
        <f>COUNTIFS(具体项目表!I:I,B26,具体项目表!AO:AO,"是",具体项目表!J:J,"续建")</f>
        <v>0</v>
      </c>
      <c r="BA26" s="28" t="e">
        <f>AZ26/(AK26-COUNTIFS(具体项目表!I:I,B26,具体项目表!AO:AO,"无需办理",具体项目表!J:J,"续建"))</f>
        <v>#DIV/0!</v>
      </c>
      <c r="BB26" s="26">
        <f>COUNTIFS(具体项目表!I:I,B26,具体项目表!AS:AS,"是",具体项目表!J:J,"续建")</f>
        <v>0</v>
      </c>
      <c r="BC26" s="28" t="e">
        <f>BB26/(AK26-COUNTIFS(具体项目表!I:I,B26,具体项目表!AS:AS,"无需办理",具体项目表!J:J,"续建"))</f>
        <v>#DIV/0!</v>
      </c>
      <c r="BD26" s="26">
        <f>COUNTIFS(具体项目表!I:I,B26,具体项目表!AV:AV,"是",具体项目表!J:J,"续建")</f>
        <v>0</v>
      </c>
      <c r="BE26" s="28" t="e">
        <f>BD26/(AK26-COUNTIFS(具体项目表!I:I,B26,具体项目表!AV:AV,"无需办理",具体项目表!J:J,"续建"))</f>
        <v>#DIV/0!</v>
      </c>
      <c r="BF26" s="26">
        <f>COUNTIFS(具体项目表!I:I,B26,具体项目表!BA:BA,"是",具体项目表!J:J,"续建")</f>
        <v>0</v>
      </c>
      <c r="BG26" s="28" t="e">
        <f>BF26/(AK26-COUNTIFS(具体项目表!I:I,B26,具体项目表!BA:BA,"无需办理",具体项目表!J:J,"续建"))</f>
        <v>#DIV/0!</v>
      </c>
      <c r="BH26" s="26">
        <f>COUNTIFS(具体项目表!I:I,B26,具体项目表!BE:BE,"是",具体项目表!J:J,"续建")</f>
        <v>0</v>
      </c>
      <c r="BI26" s="28" t="e">
        <f>BH26/(AK26-COUNTIFS(具体项目表!I:I,B26,具体项目表!BE:BE,"无需办理",具体项目表!J:J,"续建"))</f>
        <v>#DIV/0!</v>
      </c>
      <c r="BJ26" s="26">
        <f>COUNTIFS(具体项目表!I:I,B26,具体项目表!BI:BI,"是",具体项目表!J:J,"续建")</f>
        <v>0</v>
      </c>
      <c r="BK26" s="28" t="e">
        <f>BJ26/(AK26-COUNTIFS(具体项目表!I:I,B26,具体项目表!BI:BI,"无需办理",具体项目表!J:J,"续建"))</f>
        <v>#DIV/0!</v>
      </c>
      <c r="BL26" s="26">
        <f>COUNTIFS(具体项目表!I:I,B26,具体项目表!BN:BN,"是",具体项目表!J:J,"续建")</f>
        <v>0</v>
      </c>
      <c r="BM26" s="28" t="e">
        <f>BL26/(AK26-COUNTIFS(具体项目表!I:I,B26,具体项目表!BN:BN,"无需办理",具体项目表!J:J,"续建"))</f>
        <v>#DIV/0!</v>
      </c>
      <c r="BN26" s="26">
        <f>COUNTIFS(具体项目表!I:I,B26,具体项目表!BR:BR,"是",具体项目表!J:J,"续建")</f>
        <v>0</v>
      </c>
      <c r="BO26" s="28" t="e">
        <f>BN26/(AK26-COUNTIFS(具体项目表!I:I,B26,具体项目表!BR:BR,"无需办理",具体项目表!J:J,"续建"))</f>
        <v>#DIV/0!</v>
      </c>
      <c r="BP26" s="26">
        <f>COUNTIFS(具体项目表!CG:CG,"0",具体项目表!I:I,B26,具体项目表!J:J,"续建")</f>
        <v>0</v>
      </c>
      <c r="BQ26" s="28" t="e">
        <f>BP26/AK26</f>
        <v>#DIV/0!</v>
      </c>
      <c r="BR26" s="25" t="s">
        <v>655</v>
      </c>
      <c r="BS26" s="26">
        <f>COUNTIFS(具体项目表!I:I,B26,具体项目表!J:J,"新建")</f>
        <v>0</v>
      </c>
      <c r="BT26" s="27">
        <f>SUMIFS(具体项目表!K:K,具体项目表!I:I,B26,具体项目表!J:J,"新建")</f>
        <v>0</v>
      </c>
      <c r="BU26" s="27">
        <f>SUMIFS(具体项目表!L:L,具体项目表!I:I,B26,具体项目表!J:J,"新建")</f>
        <v>0</v>
      </c>
      <c r="BV26" s="26">
        <f>COUNTIFS(具体项目表!I:I,B26,具体项目表!J:J,"新建",具体项目表!M:M,"是")</f>
        <v>0</v>
      </c>
      <c r="BW26" s="28" t="e">
        <f>BV26/BS26</f>
        <v>#DIV/0!</v>
      </c>
      <c r="BX26" s="27">
        <f>SUMIFS(具体项目表!O:O,具体项目表!I:I,B26,具体项目表!J:J,"新建")</f>
        <v>0</v>
      </c>
      <c r="BY26" s="28" t="e">
        <f>BX26/BU26</f>
        <v>#DIV/0!</v>
      </c>
      <c r="BZ26" s="26">
        <f>COUNTIFS(具体项目表!I:I,B26,具体项目表!V:V,"是",具体项目表!J:J,"新建")</f>
        <v>0</v>
      </c>
      <c r="CA26" s="28" t="e">
        <f>BZ26/(BS26-COUNTIFS(具体项目表!I:I,B26,具体项目表!V:V,"无需办理",具体项目表!J:J,"新建"))</f>
        <v>#DIV/0!</v>
      </c>
      <c r="CB26" s="30">
        <f>COUNTIFS(具体项目表!I:I,B26,具体项目表!AA:AA,"是",具体项目表!J:J,"新建")</f>
        <v>0</v>
      </c>
      <c r="CC26" s="28" t="e">
        <f>CB26/(BS26-COUNTIFS(具体项目表!I:I,B26,具体项目表!AA:AA,"无需办理",具体项目表!J:J,"新建"))</f>
        <v>#DIV/0!</v>
      </c>
      <c r="CD26" s="26">
        <f>COUNTIFS(具体项目表!I:I,B26,具体项目表!AE:AE,"是",具体项目表!J:J,"新建")</f>
        <v>0</v>
      </c>
      <c r="CE26" s="28" t="e">
        <f>CD26/(BS26-COUNTIFS(具体项目表!I:I,B26,具体项目表!AE:AE,"无需办理",具体项目表!J:J,"新建"))</f>
        <v>#DIV/0!</v>
      </c>
      <c r="CF26" s="30">
        <f>COUNTIFS(具体项目表!I:I,B26,具体项目表!AK:AK,"是",具体项目表!J:J,"新建")</f>
        <v>0</v>
      </c>
      <c r="CG26" s="28" t="e">
        <f>CF26/(BS26-COUNTIFS(具体项目表!I:I,B26,具体项目表!AK:AK,"无需办理",具体项目表!J:J,"新建"))</f>
        <v>#DIV/0!</v>
      </c>
      <c r="CH26" s="30">
        <f>COUNTIFS(具体项目表!I:I,B26,具体项目表!AO:AO,"是",具体项目表!J:J,"新建")</f>
        <v>0</v>
      </c>
      <c r="CI26" s="28" t="e">
        <f>CH26/(BS26-COUNTIFS(具体项目表!I:I,B26,具体项目表!AO:AO,"无需办理",具体项目表!J:J,"新建"))</f>
        <v>#DIV/0!</v>
      </c>
      <c r="CJ26" s="26">
        <f>COUNTIFS(具体项目表!I:I,B26,具体项目表!AS:AS,"是",具体项目表!J:J,"新建")</f>
        <v>0</v>
      </c>
      <c r="CK26" s="28" t="e">
        <f>CJ26/(BS26-COUNTIFS(具体项目表!I:I,B26,具体项目表!AS:AS,"无需办理",具体项目表!J:J,"新建"))</f>
        <v>#DIV/0!</v>
      </c>
      <c r="CL26" s="26">
        <f>COUNTIFS(具体项目表!I:I,B26,具体项目表!AV:AV,"是",具体项目表!J:J,"新建")</f>
        <v>0</v>
      </c>
      <c r="CM26" s="28" t="e">
        <f>CL26/(BS26-COUNTIFS(具体项目表!I:I,B26,具体项目表!AV:AV,"无需办理",具体项目表!J:J,"新建"))</f>
        <v>#DIV/0!</v>
      </c>
      <c r="CN26" s="26">
        <f>COUNTIFS(具体项目表!I:I,B26,具体项目表!BA:BA,"是",具体项目表!J:J,"新建")</f>
        <v>0</v>
      </c>
      <c r="CO26" s="33" t="e">
        <f>CN26/(BS26-COUNTIFS(具体项目表!I:I,B26,具体项目表!BA:BA,"无需办理",具体项目表!J:J,"新建"))</f>
        <v>#DIV/0!</v>
      </c>
      <c r="CP26" s="26">
        <f>COUNTIFS(具体项目表!I:I,B26,具体项目表!BE:BE,"是",具体项目表!J:J,"新建")</f>
        <v>0</v>
      </c>
      <c r="CQ26" s="33" t="e">
        <f>CP26/(BS26-COUNTIFS(具体项目表!I:I,B26,具体项目表!BE:BE,"无需办理",具体项目表!J:J,"新建"))</f>
        <v>#DIV/0!</v>
      </c>
      <c r="CR26" s="26">
        <f>COUNTIFS(具体项目表!I:I,B26,具体项目表!BI:BI,"是",具体项目表!J:J,"新建")</f>
        <v>0</v>
      </c>
      <c r="CS26" s="28" t="e">
        <f>CR26/(BS26-COUNTIFS(具体项目表!I:I,B26,具体项目表!BI:BI,"无需办理",具体项目表!J:J,"新建"))</f>
        <v>#DIV/0!</v>
      </c>
      <c r="CT26" s="26">
        <f>COUNTIFS(具体项目表!I:I,B26,具体项目表!BN:BN,"是",具体项目表!J:J,"新建")</f>
        <v>0</v>
      </c>
      <c r="CU26" s="28" t="e">
        <f>CT26/(BS26-COUNTIFS(具体项目表!I:I,B26,具体项目表!BN:BN,"无需办理",具体项目表!J:J,"新建"))</f>
        <v>#DIV/0!</v>
      </c>
      <c r="CV26" s="26">
        <f>COUNTIFS(具体项目表!I:I,B26,具体项目表!BR:BR,"是",具体项目表!J:J,"新建")</f>
        <v>0</v>
      </c>
      <c r="CW26" s="28" t="e">
        <f>CV26/(BS26-COUNTIFS(具体项目表!I:I,B26,具体项目表!BR:BR,"无需办理",具体项目表!J:J,"新建"))</f>
        <v>#DIV/0!</v>
      </c>
      <c r="CX26" s="26">
        <f>COUNTIFS(具体项目表!CG:CG,"0",具体项目表!I:I,B26,具体项目表!J:J,"新建")</f>
        <v>0</v>
      </c>
      <c r="CY26" s="28" t="e">
        <f>CX26/BS26</f>
        <v>#DIV/0!</v>
      </c>
      <c r="CZ26" s="49">
        <f>CX26-BS26</f>
        <v>0</v>
      </c>
      <c r="DA26" s="4">
        <f>BZ26+CB26+CD26+CF26+CH26+CL26+CN26+CP26+CR26+CT26+CV26</f>
        <v>0</v>
      </c>
      <c r="DC26" s="4">
        <f>DA26+DD26</f>
        <v>0</v>
      </c>
      <c r="DD26" s="4">
        <f>COUNTIFS(具体项目表!I:I,B26,具体项目表!V:V,"否",具体项目表!J:J,"新建")+COUNTIFS(具体项目表!I:I,B26,具体项目表!AA:AA,"否",具体项目表!J:J,"新建")+COUNTIFS(具体项目表!I:I,B26,具体项目表!AE:AE,"否",具体项目表!J:J,"新建")+COUNTIFS(具体项目表!I:I,B26,具体项目表!AK:AK,"否",具体项目表!J:J,"新建")+COUNTIFS(具体项目表!I:I,B26,具体项目表!AO:AO,"否",具体项目表!J:J,"新建")+COUNTIFS(具体项目表!I:I,B26,具体项目表!AV:AV,"否",具体项目表!J:J,"新建")+COUNTIFS(具体项目表!I:I,B26,具体项目表!BA:BA,"否",具体项目表!J:J,"新建")+COUNTIFS(具体项目表!I:I,B26,具体项目表!BE:BE,"否",具体项目表!J:J,"新建")+COUNTIFS(具体项目表!I:I,B26,具体项目表!BI:BI,"否",具体项目表!J:J,"新建")+COUNTIFS(具体项目表!I:I,B26,具体项目表!BN:BN,"否",具体项目表!J:J,"新建")+COUNTIFS(具体项目表!I:I,B26,具体项目表!BR:BR,"否",具体项目表!J:J,"新建")</f>
        <v>0</v>
      </c>
      <c r="DE26" s="50" t="e">
        <f>DA26/DC26</f>
        <v>#DIV/0!</v>
      </c>
    </row>
    <row r="27" s="4" customFormat="1" ht="40" customHeight="1" spans="1:109">
      <c r="A27" s="25" t="s">
        <v>657</v>
      </c>
      <c r="B27" s="25" t="s">
        <v>658</v>
      </c>
      <c r="C27" s="26">
        <f>AK27+BS27</f>
        <v>0</v>
      </c>
      <c r="D27" s="27">
        <f>AL27+BT27</f>
        <v>0</v>
      </c>
      <c r="E27" s="27">
        <f>AM27+BU27</f>
        <v>0</v>
      </c>
      <c r="F27" s="26">
        <f>AN27+BV27</f>
        <v>0</v>
      </c>
      <c r="G27" s="28" t="e">
        <f>F27/C27</f>
        <v>#DIV/0!</v>
      </c>
      <c r="H27" s="27">
        <f>AP27+BX27</f>
        <v>0</v>
      </c>
      <c r="I27" s="28" t="e">
        <f>H27/E27</f>
        <v>#DIV/0!</v>
      </c>
      <c r="J27" s="26">
        <f>AR27+BZ27</f>
        <v>0</v>
      </c>
      <c r="K27" s="28" t="e">
        <f>J27/(C27-COUNTIFS(具体项目表!I:I,B27,具体项目表!V:V,"无需办理"))</f>
        <v>#DIV/0!</v>
      </c>
      <c r="L27" s="30">
        <f>AT27+CB27</f>
        <v>0</v>
      </c>
      <c r="M27" s="28" t="e">
        <f>L27/(C27-COUNTIFS(具体项目表!I:I,B27,具体项目表!AA:AA,"无需办理"))</f>
        <v>#DIV/0!</v>
      </c>
      <c r="N27" s="26">
        <f>AV27+CD27</f>
        <v>0</v>
      </c>
      <c r="O27" s="28" t="e">
        <f>N27/(C27-COUNTIFS(具体项目表!I:I,B27,具体项目表!AE:AE,"无需办理"))</f>
        <v>#DIV/0!</v>
      </c>
      <c r="P27" s="30">
        <f>AX27+CF27</f>
        <v>0</v>
      </c>
      <c r="Q27" s="28" t="e">
        <f>P27/(C27-COUNTIFS(具体项目表!I:I,B27,具体项目表!AK:AK,"无需办理"))</f>
        <v>#DIV/0!</v>
      </c>
      <c r="R27" s="30">
        <f>AZ27+CH27</f>
        <v>0</v>
      </c>
      <c r="S27" s="28" t="e">
        <f>R27/(C27-COUNTIFS(具体项目表!I:I,B27,具体项目表!AO:AO,"无需办理"))</f>
        <v>#DIV/0!</v>
      </c>
      <c r="T27" s="26">
        <f>BB27+CJ27</f>
        <v>0</v>
      </c>
      <c r="U27" s="28" t="e">
        <f>T27/(C27-COUNTIFS(具体项目表!I:I,B27,具体项目表!AS:AS,"无需办理"))</f>
        <v>#DIV/0!</v>
      </c>
      <c r="V27" s="26">
        <f>BD27+CL27</f>
        <v>0</v>
      </c>
      <c r="W27" s="28" t="e">
        <f>V27/(C27-COUNTIFS(具体项目表!I:I,B27,具体项目表!AV:AV,"无需办理"))</f>
        <v>#DIV/0!</v>
      </c>
      <c r="X27" s="26">
        <f>BF27+CN27</f>
        <v>0</v>
      </c>
      <c r="Y27" s="28" t="e">
        <f>X27/(C27-COUNTIFS(具体项目表!I:I,B27,具体项目表!BA:BA,"无需办理"))</f>
        <v>#DIV/0!</v>
      </c>
      <c r="Z27" s="26">
        <f>BH27+CP27</f>
        <v>0</v>
      </c>
      <c r="AA27" s="28" t="e">
        <f>Z27/(C27-COUNTIFS(具体项目表!I:I,B27,具体项目表!BE:BE,"无需办理"))</f>
        <v>#DIV/0!</v>
      </c>
      <c r="AB27" s="26">
        <f>BJ27+CR27</f>
        <v>0</v>
      </c>
      <c r="AC27" s="28" t="e">
        <f>AB27/(C27-COUNTIFS(具体项目表!I:I,B27,具体项目表!BI:BI,"无需办理"))</f>
        <v>#DIV/0!</v>
      </c>
      <c r="AD27" s="26">
        <f>BL27+CT27</f>
        <v>0</v>
      </c>
      <c r="AE27" s="28" t="e">
        <f>AD27/(C27-COUNTIFS(具体项目表!I:I,B27,具体项目表!BN:BN,"无需办理"))</f>
        <v>#DIV/0!</v>
      </c>
      <c r="AF27" s="26">
        <f>BN27+CV27</f>
        <v>0</v>
      </c>
      <c r="AG27" s="28" t="e">
        <f>AF27/(C27-COUNTIFS(具体项目表!I:I,B27,具体项目表!BR:BR,"无需办理"))</f>
        <v>#DIV/0!</v>
      </c>
      <c r="AH27" s="31">
        <f>BP27+CX27</f>
        <v>0</v>
      </c>
      <c r="AI27" s="28" t="e">
        <f>AH27/C27</f>
        <v>#DIV/0!</v>
      </c>
      <c r="AJ27" s="25" t="s">
        <v>657</v>
      </c>
      <c r="AK27" s="26">
        <f>COUNTIFS(具体项目表!I:I,B27,具体项目表!J:J,"续建")</f>
        <v>0</v>
      </c>
      <c r="AL27" s="27">
        <f>SUMIFS(具体项目表!K:K,具体项目表!I:I,B27,具体项目表!J:J,"续建")</f>
        <v>0</v>
      </c>
      <c r="AM27" s="27">
        <f>SUMIFS(具体项目表!L:L,具体项目表!I:I,B27,具体项目表!J:J,"续建")</f>
        <v>0</v>
      </c>
      <c r="AN27" s="26">
        <f>COUNTIFS(具体项目表!I:I,B27,具体项目表!J:J,"续建",具体项目表!M:M,"是")</f>
        <v>0</v>
      </c>
      <c r="AO27" s="28" t="e">
        <f>AN27/AK27</f>
        <v>#DIV/0!</v>
      </c>
      <c r="AP27" s="27">
        <f>SUMIFS(具体项目表!O:O,具体项目表!I:I,B27,具体项目表!J:J,"续建")</f>
        <v>0</v>
      </c>
      <c r="AQ27" s="28" t="e">
        <f>AP27/AM27</f>
        <v>#DIV/0!</v>
      </c>
      <c r="AR27" s="26">
        <f>COUNTIFS(具体项目表!I:I,B27,具体项目表!V:V,"是",具体项目表!J:J,"续建")</f>
        <v>0</v>
      </c>
      <c r="AS27" s="28" t="e">
        <f>AR27/(AK27-COUNTIFS(具体项目表!I:I,B27,具体项目表!V:V,"无需办理",具体项目表!J:J,"续建"))</f>
        <v>#DIV/0!</v>
      </c>
      <c r="AT27" s="30">
        <f>COUNTIFS(具体项目表!I:I,B27,具体项目表!AA:AA,"是",具体项目表!J:J,"续建")</f>
        <v>0</v>
      </c>
      <c r="AU27" s="28" t="e">
        <f>AT27/(AK27-COUNTIFS(具体项目表!I:I,B27,具体项目表!AA:AA,"无需办理",具体项目表!J:J,"续建"))</f>
        <v>#DIV/0!</v>
      </c>
      <c r="AV27" s="26">
        <f>COUNTIFS(具体项目表!I:I,B27,具体项目表!AE:AE,"是",具体项目表!J:J,"续建")</f>
        <v>0</v>
      </c>
      <c r="AW27" s="28" t="e">
        <f>AV27/(AK27-COUNTIFS(具体项目表!I:I,B27,具体项目表!AE:AE,"无需办理",具体项目表!J:J,"续建"))</f>
        <v>#DIV/0!</v>
      </c>
      <c r="AX27" s="30">
        <f>COUNTIFS(具体项目表!I:I,B27,具体项目表!AK:AK,"是",具体项目表!J:J,"续建")</f>
        <v>0</v>
      </c>
      <c r="AY27" s="28" t="e">
        <f>AX27/(AK27-COUNTIFS(具体项目表!I:I,B27,具体项目表!AK:AK,"无需办理",具体项目表!J:J,"续建"))</f>
        <v>#DIV/0!</v>
      </c>
      <c r="AZ27" s="30">
        <f>COUNTIFS(具体项目表!I:I,B27,具体项目表!AO:AO,"是",具体项目表!J:J,"续建")</f>
        <v>0</v>
      </c>
      <c r="BA27" s="28" t="e">
        <f>AZ27/(AK27-COUNTIFS(具体项目表!I:I,B27,具体项目表!AO:AO,"无需办理",具体项目表!J:J,"续建"))</f>
        <v>#DIV/0!</v>
      </c>
      <c r="BB27" s="26">
        <f>COUNTIFS(具体项目表!I:I,B27,具体项目表!AS:AS,"是",具体项目表!J:J,"续建")</f>
        <v>0</v>
      </c>
      <c r="BC27" s="28" t="e">
        <f>BB27/(AK27-COUNTIFS(具体项目表!I:I,B27,具体项目表!AS:AS,"无需办理",具体项目表!J:J,"续建"))</f>
        <v>#DIV/0!</v>
      </c>
      <c r="BD27" s="26">
        <f>COUNTIFS(具体项目表!I:I,B27,具体项目表!AV:AV,"是",具体项目表!J:J,"续建")</f>
        <v>0</v>
      </c>
      <c r="BE27" s="28" t="e">
        <f>BD27/(AK27-COUNTIFS(具体项目表!I:I,B27,具体项目表!AV:AV,"无需办理",具体项目表!J:J,"续建"))</f>
        <v>#DIV/0!</v>
      </c>
      <c r="BF27" s="26">
        <f>COUNTIFS(具体项目表!I:I,B27,具体项目表!BA:BA,"是",具体项目表!J:J,"续建")</f>
        <v>0</v>
      </c>
      <c r="BG27" s="28" t="e">
        <f>BF27/(AK27-COUNTIFS(具体项目表!I:I,B27,具体项目表!BA:BA,"无需办理",具体项目表!J:J,"续建"))</f>
        <v>#DIV/0!</v>
      </c>
      <c r="BH27" s="26">
        <f>COUNTIFS(具体项目表!I:I,B27,具体项目表!BE:BE,"是",具体项目表!J:J,"续建")</f>
        <v>0</v>
      </c>
      <c r="BI27" s="28" t="e">
        <f>BH27/(AK27-COUNTIFS(具体项目表!I:I,B27,具体项目表!BE:BE,"无需办理",具体项目表!J:J,"续建"))</f>
        <v>#DIV/0!</v>
      </c>
      <c r="BJ27" s="26">
        <f>COUNTIFS(具体项目表!I:I,B27,具体项目表!BI:BI,"是",具体项目表!J:J,"续建")</f>
        <v>0</v>
      </c>
      <c r="BK27" s="28" t="e">
        <f>BJ27/(AK27-COUNTIFS(具体项目表!I:I,B27,具体项目表!BI:BI,"无需办理",具体项目表!J:J,"续建"))</f>
        <v>#DIV/0!</v>
      </c>
      <c r="BL27" s="26">
        <f>COUNTIFS(具体项目表!I:I,B27,具体项目表!BN:BN,"是",具体项目表!J:J,"续建")</f>
        <v>0</v>
      </c>
      <c r="BM27" s="28" t="e">
        <f>BL27/(AK27-COUNTIFS(具体项目表!I:I,B27,具体项目表!BN:BN,"无需办理",具体项目表!J:J,"续建"))</f>
        <v>#DIV/0!</v>
      </c>
      <c r="BN27" s="26">
        <f>COUNTIFS(具体项目表!I:I,B27,具体项目表!BR:BR,"是",具体项目表!J:J,"续建")</f>
        <v>0</v>
      </c>
      <c r="BO27" s="28" t="e">
        <f>BN27/(AK27-COUNTIFS(具体项目表!I:I,B27,具体项目表!BR:BR,"无需办理",具体项目表!J:J,"续建"))</f>
        <v>#DIV/0!</v>
      </c>
      <c r="BP27" s="26">
        <f>COUNTIFS(具体项目表!CG:CG,"0",具体项目表!I:I,B27,具体项目表!J:J,"续建")</f>
        <v>0</v>
      </c>
      <c r="BQ27" s="28" t="e">
        <f>BP27/AK27</f>
        <v>#DIV/0!</v>
      </c>
      <c r="BR27" s="25" t="s">
        <v>657</v>
      </c>
      <c r="BS27" s="26">
        <f>COUNTIFS(具体项目表!I:I,B27,具体项目表!J:J,"新建")</f>
        <v>0</v>
      </c>
      <c r="BT27" s="27">
        <f>SUMIFS(具体项目表!K:K,具体项目表!I:I,B27,具体项目表!J:J,"新建")</f>
        <v>0</v>
      </c>
      <c r="BU27" s="27">
        <f>SUMIFS(具体项目表!L:L,具体项目表!I:I,B27,具体项目表!J:J,"新建")</f>
        <v>0</v>
      </c>
      <c r="BV27" s="26">
        <f>COUNTIFS(具体项目表!I:I,B27,具体项目表!J:J,"新建",具体项目表!M:M,"是")</f>
        <v>0</v>
      </c>
      <c r="BW27" s="28" t="e">
        <f>BV27/BS27</f>
        <v>#DIV/0!</v>
      </c>
      <c r="BX27" s="27">
        <f>SUMIFS(具体项目表!O:O,具体项目表!I:I,B27,具体项目表!J:J,"新建")</f>
        <v>0</v>
      </c>
      <c r="BY27" s="28" t="e">
        <f>BX27/BU27</f>
        <v>#DIV/0!</v>
      </c>
      <c r="BZ27" s="26">
        <f>COUNTIFS(具体项目表!I:I,B27,具体项目表!V:V,"是",具体项目表!J:J,"新建")</f>
        <v>0</v>
      </c>
      <c r="CA27" s="28" t="e">
        <f>BZ27/(BS27-COUNTIFS(具体项目表!I:I,B27,具体项目表!V:V,"无需办理",具体项目表!J:J,"新建"))</f>
        <v>#DIV/0!</v>
      </c>
      <c r="CB27" s="30">
        <f>COUNTIFS(具体项目表!I:I,B27,具体项目表!AA:AA,"是",具体项目表!J:J,"新建")</f>
        <v>0</v>
      </c>
      <c r="CC27" s="28" t="e">
        <f>CB27/(BS27-COUNTIFS(具体项目表!I:I,B27,具体项目表!AA:AA,"无需办理",具体项目表!J:J,"新建"))</f>
        <v>#DIV/0!</v>
      </c>
      <c r="CD27" s="26">
        <f>COUNTIFS(具体项目表!I:I,B27,具体项目表!AE:AE,"是",具体项目表!J:J,"新建")</f>
        <v>0</v>
      </c>
      <c r="CE27" s="28" t="e">
        <f>CD27/(BS27-COUNTIFS(具体项目表!I:I,B27,具体项目表!AE:AE,"无需办理",具体项目表!J:J,"新建"))</f>
        <v>#DIV/0!</v>
      </c>
      <c r="CF27" s="30">
        <f>COUNTIFS(具体项目表!I:I,B27,具体项目表!AK:AK,"是",具体项目表!J:J,"新建")</f>
        <v>0</v>
      </c>
      <c r="CG27" s="28" t="e">
        <f>CF27/(BS27-COUNTIFS(具体项目表!I:I,B27,具体项目表!AK:AK,"无需办理",具体项目表!J:J,"新建"))</f>
        <v>#DIV/0!</v>
      </c>
      <c r="CH27" s="30">
        <f>COUNTIFS(具体项目表!I:I,B27,具体项目表!AO:AO,"是",具体项目表!J:J,"新建")</f>
        <v>0</v>
      </c>
      <c r="CI27" s="28" t="e">
        <f>CH27/(BS27-COUNTIFS(具体项目表!I:I,B27,具体项目表!AO:AO,"无需办理",具体项目表!J:J,"新建"))</f>
        <v>#DIV/0!</v>
      </c>
      <c r="CJ27" s="26">
        <f>COUNTIFS(具体项目表!I:I,B27,具体项目表!AS:AS,"是",具体项目表!J:J,"新建")</f>
        <v>0</v>
      </c>
      <c r="CK27" s="28" t="e">
        <f>CJ27/(BS27-COUNTIFS(具体项目表!I:I,B27,具体项目表!AS:AS,"无需办理",具体项目表!J:J,"新建"))</f>
        <v>#DIV/0!</v>
      </c>
      <c r="CL27" s="26">
        <f>COUNTIFS(具体项目表!I:I,B27,具体项目表!AV:AV,"是",具体项目表!J:J,"新建")</f>
        <v>0</v>
      </c>
      <c r="CM27" s="28" t="e">
        <f>CL27/(BS27-COUNTIFS(具体项目表!I:I,B27,具体项目表!AV:AV,"无需办理",具体项目表!J:J,"新建"))</f>
        <v>#DIV/0!</v>
      </c>
      <c r="CN27" s="26">
        <f>COUNTIFS(具体项目表!I:I,B27,具体项目表!BA:BA,"是",具体项目表!J:J,"新建")</f>
        <v>0</v>
      </c>
      <c r="CO27" s="33" t="e">
        <f>CN27/(BS27-COUNTIFS(具体项目表!I:I,B27,具体项目表!BA:BA,"无需办理",具体项目表!J:J,"新建"))</f>
        <v>#DIV/0!</v>
      </c>
      <c r="CP27" s="26">
        <f>COUNTIFS(具体项目表!I:I,B27,具体项目表!BE:BE,"是",具体项目表!J:J,"新建")</f>
        <v>0</v>
      </c>
      <c r="CQ27" s="33" t="e">
        <f>CP27/(BS27-COUNTIFS(具体项目表!I:I,B27,具体项目表!BE:BE,"无需办理",具体项目表!J:J,"新建"))</f>
        <v>#DIV/0!</v>
      </c>
      <c r="CR27" s="26">
        <f>COUNTIFS(具体项目表!I:I,B27,具体项目表!BI:BI,"是",具体项目表!J:J,"新建")</f>
        <v>0</v>
      </c>
      <c r="CS27" s="28" t="e">
        <f>CR27/(BS27-COUNTIFS(具体项目表!I:I,B27,具体项目表!BI:BI,"无需办理",具体项目表!J:J,"新建"))</f>
        <v>#DIV/0!</v>
      </c>
      <c r="CT27" s="26">
        <f>COUNTIFS(具体项目表!I:I,B27,具体项目表!BN:BN,"是",具体项目表!J:J,"新建")</f>
        <v>0</v>
      </c>
      <c r="CU27" s="28" t="e">
        <f>CT27/(BS27-COUNTIFS(具体项目表!I:I,B27,具体项目表!BN:BN,"无需办理",具体项目表!J:J,"新建"))</f>
        <v>#DIV/0!</v>
      </c>
      <c r="CV27" s="26">
        <f>COUNTIFS(具体项目表!I:I,B27,具体项目表!BR:BR,"是",具体项目表!J:J,"新建")</f>
        <v>0</v>
      </c>
      <c r="CW27" s="28" t="e">
        <f>CV27/(BS27-COUNTIFS(具体项目表!I:I,B27,具体项目表!BR:BR,"无需办理",具体项目表!J:J,"新建"))</f>
        <v>#DIV/0!</v>
      </c>
      <c r="CX27" s="26">
        <f>COUNTIFS(具体项目表!CG:CG,"0",具体项目表!I:I,B27,具体项目表!J:J,"新建")</f>
        <v>0</v>
      </c>
      <c r="CY27" s="28" t="e">
        <f>CX27/BS27</f>
        <v>#DIV/0!</v>
      </c>
      <c r="CZ27" s="49">
        <f>CX27-BS27</f>
        <v>0</v>
      </c>
      <c r="DA27" s="4">
        <f>BZ27+CB27+CD27+CF27+CH27+CL27+CN27+CP27+CR27+CT27+CV27</f>
        <v>0</v>
      </c>
      <c r="DC27" s="4">
        <f>DA27+DD27</f>
        <v>0</v>
      </c>
      <c r="DD27" s="4">
        <f>COUNTIFS(具体项目表!I:I,B27,具体项目表!V:V,"否",具体项目表!J:J,"新建")+COUNTIFS(具体项目表!I:I,B27,具体项目表!AA:AA,"否",具体项目表!J:J,"新建")+COUNTIFS(具体项目表!I:I,B27,具体项目表!AE:AE,"否",具体项目表!J:J,"新建")+COUNTIFS(具体项目表!I:I,B27,具体项目表!AK:AK,"否",具体项目表!J:J,"新建")+COUNTIFS(具体项目表!I:I,B27,具体项目表!AO:AO,"否",具体项目表!J:J,"新建")+COUNTIFS(具体项目表!I:I,B27,具体项目表!AV:AV,"否",具体项目表!J:J,"新建")+COUNTIFS(具体项目表!I:I,B27,具体项目表!BA:BA,"否",具体项目表!J:J,"新建")+COUNTIFS(具体项目表!I:I,B27,具体项目表!BE:BE,"否",具体项目表!J:J,"新建")+COUNTIFS(具体项目表!I:I,B27,具体项目表!BI:BI,"否",具体项目表!J:J,"新建")+COUNTIFS(具体项目表!I:I,B27,具体项目表!BN:BN,"否",具体项目表!J:J,"新建")+COUNTIFS(具体项目表!I:I,B27,具体项目表!BR:BR,"否",具体项目表!J:J,"新建")</f>
        <v>0</v>
      </c>
      <c r="DE27" s="50" t="e">
        <f>DA27/DC27</f>
        <v>#DIV/0!</v>
      </c>
    </row>
    <row r="28" s="4" customFormat="1" ht="40" customHeight="1" spans="1:109">
      <c r="A28" s="37" t="s">
        <v>659</v>
      </c>
      <c r="B28" s="25"/>
      <c r="C28" s="26">
        <f>SUM(C17:C27)</f>
        <v>0</v>
      </c>
      <c r="D28" s="27">
        <f>SUM(D17:D27)</f>
        <v>0</v>
      </c>
      <c r="E28" s="27">
        <f>SUM(E17:E27)</f>
        <v>0</v>
      </c>
      <c r="F28" s="26">
        <f>SUM(F17:F27)</f>
        <v>0</v>
      </c>
      <c r="G28" s="28" t="e">
        <f>F28/C28</f>
        <v>#DIV/0!</v>
      </c>
      <c r="H28" s="27">
        <f>SUM(H17:H27)</f>
        <v>0</v>
      </c>
      <c r="I28" s="28" t="e">
        <f>H28/E28</f>
        <v>#DIV/0!</v>
      </c>
      <c r="J28" s="26">
        <f>AR28+BZ28</f>
        <v>0</v>
      </c>
      <c r="K28" s="28" t="e">
        <f>J28/(C28-COUNTIFS(具体项目表!I:I,B17,具体项目表!V:V,"无需办理")-COUNTIFS(具体项目表!I:I,B18,具体项目表!V:V,"无需办理")-COUNTIFS(具体项目表!I:I,B19,具体项目表!V:V,"无需办理")-COUNTIFS(具体项目表!I:I,B20,具体项目表!V:V,"无需办理")-COUNTIFS(具体项目表!I:I,B21,具体项目表!V:V,"无需办理")-COUNTIFS(具体项目表!I:I,B22,具体项目表!V:V,"无需办理")-COUNTIFS(具体项目表!I:I,B23,具体项目表!V:V,"无需办理")-COUNTIFS(具体项目表!I:I,B24,具体项目表!V:V,"无需办理")-COUNTIFS(具体项目表!I:I,B25,具体项目表!V:V,"无需办理")-COUNTIFS(具体项目表!I:I,B26,具体项目表!V:V,"无需办理")-COUNTIFS(具体项目表!I:I,B27,具体项目表!V:V,"无需办理"))</f>
        <v>#DIV/0!</v>
      </c>
      <c r="L28" s="30">
        <f>AT28+CB28</f>
        <v>0</v>
      </c>
      <c r="M28" s="28" t="e">
        <f>L28/(C28-COUNTIFS(具体项目表!I:I,B17,具体项目表!AA:AA,"无需办理")-COUNTIFS(具体项目表!I:I,B18,具体项目表!AA:AA,"无需办理")-COUNTIFS(具体项目表!I:I,B19,具体项目表!AA:AA,"无需办理")-COUNTIFS(具体项目表!I:I,B20,具体项目表!AA:AA,"无需办理")-COUNTIFS(具体项目表!I:I,B21,具体项目表!AA:AA,"无需办理")-COUNTIFS(具体项目表!I:I,B22,具体项目表!AA:AA,"无需办理")-COUNTIFS(具体项目表!I:I,B23,具体项目表!AA:AA,"无需办理")-COUNTIFS(具体项目表!I:I,B24,具体项目表!AA:AA,"无需办理")-COUNTIFS(具体项目表!I:I,B25,具体项目表!AA:AA,"无需办理")-COUNTIFS(具体项目表!I:I,B26,具体项目表!AA:AA,"无需办理")-COUNTIFS(具体项目表!I:I,B27,具体项目表!AA:AA,"无需办理"))</f>
        <v>#DIV/0!</v>
      </c>
      <c r="N28" s="26">
        <f>AV28+CD28</f>
        <v>0</v>
      </c>
      <c r="O28" s="28" t="e">
        <f>N28/(C28-COUNTIFS(具体项目表!I:I,B17,具体项目表!AE:AE,"无需办理")-COUNTIFS(具体项目表!I:I,B18,具体项目表!AE:AE,"无需办理")-COUNTIFS(具体项目表!I:I,B19,具体项目表!AE:AE,"无需办理")-COUNTIFS(具体项目表!I:I,B20,具体项目表!AE:AE,"无需办理")-COUNTIFS(具体项目表!I:I,B21,具体项目表!AE:AE,"无需办理")-COUNTIFS(具体项目表!I:I,B22,具体项目表!AE:AE,"无需办理")-COUNTIFS(具体项目表!I:I,B23,具体项目表!AE:AE,"无需办理")-COUNTIFS(具体项目表!I:I,B24,具体项目表!AE:AE,"无需办理")-COUNTIFS(具体项目表!I:I,B25,具体项目表!AE:AE,"无需办理")-COUNTIFS(具体项目表!I:I,B26,具体项目表!AE:AE,"无需办理")-COUNTIFS(具体项目表!I:I,B27,具体项目表!AE:AE,"无需办理"))</f>
        <v>#DIV/0!</v>
      </c>
      <c r="P28" s="30">
        <f>AX28+CF28</f>
        <v>0</v>
      </c>
      <c r="Q28" s="28" t="e">
        <f>P28/(C28-COUNTIFS(具体项目表!I:I,B17,具体项目表!AK:AK,"无需办理")-COUNTIFS(具体项目表!I:I,B18,具体项目表!AK:AK,"无需办理")-COUNTIFS(具体项目表!I:I,B19,具体项目表!AK:AK,"无需办理")-COUNTIFS(具体项目表!I:I,B20,具体项目表!AK:AK,"无需办理")-COUNTIFS(具体项目表!I:I,B21,具体项目表!AK:AK,"无需办理")-COUNTIFS(具体项目表!I:I,B22,具体项目表!AK:AK,"无需办理")-COUNTIFS(具体项目表!I:I,B23,具体项目表!AK:AK,"无需办理")-COUNTIFS(具体项目表!I:I,B24,具体项目表!AK:AK,"无需办理")-COUNTIFS(具体项目表!I:I,B25,具体项目表!AK:AK,"无需办理")-COUNTIFS(具体项目表!I:I,B26,具体项目表!AK:AK,"无需办理")-COUNTIFS(具体项目表!I:I,B27,具体项目表!AK:AK,"无需办理"))</f>
        <v>#DIV/0!</v>
      </c>
      <c r="R28" s="30">
        <f>AZ28+CH28</f>
        <v>0</v>
      </c>
      <c r="S28" s="28" t="e">
        <f>R28/(C28-COUNTIFS(具体项目表!I:I,B17,具体项目表!AO:AO,"无需办理")-COUNTIFS(具体项目表!I:I,B18,具体项目表!AO:AO,"无需办理")-COUNTIFS(具体项目表!I:I,B19,具体项目表!AO:AO,"无需办理")-COUNTIFS(具体项目表!I:I,B20,具体项目表!AO:AO,"无需办理")-COUNTIFS(具体项目表!I:I,B21,具体项目表!AO:AO,"无需办理")-COUNTIFS(具体项目表!I:I,B22,具体项目表!AO:AO,"无需办理")-COUNTIFS(具体项目表!I:I,B23,具体项目表!AO:AO,"无需办理")-COUNTIFS(具体项目表!I:I,B24,具体项目表!AO:AO,"无需办理")-COUNTIFS(具体项目表!I:I,B25,具体项目表!AO:AO,"无需办理")-COUNTIFS(具体项目表!I:I,B26,具体项目表!AO:AO,"无需办理")-COUNTIFS(具体项目表!I:I,B27,具体项目表!AO:AO,"无需办理"))</f>
        <v>#DIV/0!</v>
      </c>
      <c r="T28" s="26">
        <f>BB28+CJ28</f>
        <v>0</v>
      </c>
      <c r="U28" s="28" t="e">
        <f>T28/(C28-COUNTIFS(具体项目表!I:I,B17,具体项目表!AS:AS,"无需办理")-COUNTIFS(具体项目表!I:I,B18,具体项目表!AS:AS,"无需办理")-COUNTIFS(具体项目表!I:I,B19,具体项目表!AS:AS,"无需办理")-COUNTIFS(具体项目表!I:I,B20,具体项目表!AS:AS,"无需办理")-COUNTIFS(具体项目表!I:I,B21,具体项目表!AS:AS,"无需办理")-COUNTIFS(具体项目表!I:I,B22,具体项目表!AS:AS,"无需办理")-COUNTIFS(具体项目表!I:I,B23,具体项目表!AS:AS,"无需办理")-COUNTIFS(具体项目表!I:I,B24,具体项目表!AS:AS,"无需办理")-COUNTIFS(具体项目表!I:I,B25,具体项目表!AS:AS,"无需办理")-COUNTIFS(具体项目表!I:I,B26,具体项目表!AS:AS,"无需办理")-COUNTIFS(具体项目表!I:I,B27,具体项目表!AS:AS,"无需办理"))</f>
        <v>#DIV/0!</v>
      </c>
      <c r="V28" s="26">
        <f>BD28+CL28</f>
        <v>0</v>
      </c>
      <c r="W28" s="28" t="e">
        <f>V28/(C28-COUNTIFS(具体项目表!I:I,B17,具体项目表!AV:AV,"无需办理")-COUNTIFS(具体项目表!I:I,B18,具体项目表!AV:AV,"无需办理")-COUNTIFS(具体项目表!I:I,B19,具体项目表!AV:AV,"无需办理")-COUNTIFS(具体项目表!I:I,B20,具体项目表!AV:AV,"无需办理")-COUNTIFS(具体项目表!I:I,B21,具体项目表!AV:AV,"无需办理")-COUNTIFS(具体项目表!I:I,B22,具体项目表!AV:AV,"无需办理")-COUNTIFS(具体项目表!I:I,B23,具体项目表!AV:AV,"无需办理")-COUNTIFS(具体项目表!I:I,B24,具体项目表!AV:AV,"无需办理")-COUNTIFS(具体项目表!I:I,B25,具体项目表!AV:AV,"无需办理")-COUNTIFS(具体项目表!I:I,B26,具体项目表!AV:AV,"无需办理")-COUNTIFS(具体项目表!I:I,B27,具体项目表!AV:AV,"无需办理"))</f>
        <v>#DIV/0!</v>
      </c>
      <c r="X28" s="26">
        <f>BF28+CN28</f>
        <v>0</v>
      </c>
      <c r="Y28" s="28" t="e">
        <f>X28/(C28-COUNTIFS(具体项目表!I:I,B17,具体项目表!BA:BA,"无需办理")-COUNTIFS(具体项目表!I:I,B18,具体项目表!BA:BA,"无需办理")-COUNTIFS(具体项目表!I:I,B19,具体项目表!BA:BA,"无需办理")-COUNTIFS(具体项目表!I:I,B20,具体项目表!BA:BA,"无需办理")-COUNTIFS(具体项目表!I:I,B21,具体项目表!BA:BA,"无需办理")-COUNTIFS(具体项目表!I:I,B22,具体项目表!BA:BA,"无需办理")-COUNTIFS(具体项目表!I:I,B23,具体项目表!BA:BA,"无需办理")-COUNTIFS(具体项目表!I:I,B24,具体项目表!BA:BA,"无需办理")-COUNTIFS(具体项目表!I:I,B25,具体项目表!BA:BA,"无需办理")-COUNTIFS(具体项目表!I:I,B26,具体项目表!BA:BA,"无需办理")-COUNTIFS(具体项目表!I:I,B27,具体项目表!BA:BA,"无需办理"))</f>
        <v>#DIV/0!</v>
      </c>
      <c r="Z28" s="26">
        <f>BH28+CP28</f>
        <v>0</v>
      </c>
      <c r="AA28" s="28" t="e">
        <f>Z28/(C28-COUNTIFS(具体项目表!I:I,B17,具体项目表!BE:BE,"无需办理")-COUNTIFS(具体项目表!I:I,B18,具体项目表!BE:BE,"无需办理")-COUNTIFS(具体项目表!I:I,B19,具体项目表!BE:BE,"无需办理")-COUNTIFS(具体项目表!I:I,B20,具体项目表!BE:BE,"无需办理")-COUNTIFS(具体项目表!I:I,B21,具体项目表!BE:BE,"无需办理")-COUNTIFS(具体项目表!I:I,B22,具体项目表!BE:BE,"无需办理")-COUNTIFS(具体项目表!I:I,B23,具体项目表!BE:BE,"无需办理")-COUNTIFS(具体项目表!I:I,B24,具体项目表!BE:BE,"无需办理")-COUNTIFS(具体项目表!I:I,B25,具体项目表!BE:BE,"无需办理")-COUNTIFS(具体项目表!I:I,B26,具体项目表!BE:BE,"无需办理")-COUNTIFS(具体项目表!I:I,B27,具体项目表!BE:BE,"无需办理"))</f>
        <v>#DIV/0!</v>
      </c>
      <c r="AB28" s="26">
        <f>BJ28+CR28</f>
        <v>0</v>
      </c>
      <c r="AC28" s="28" t="e">
        <f>AB28/(C28-COUNTIFS(具体项目表!I:I,B17,具体项目表!BI:BI,"无需办理")-COUNTIFS(具体项目表!I:I,B18,具体项目表!BI:BI,"无需办理")-COUNTIFS(具体项目表!I:I,B19,具体项目表!BI:BI,"无需办理")-COUNTIFS(具体项目表!I:I,B20,具体项目表!BI:BI,"无需办理")-COUNTIFS(具体项目表!I:I,B21,具体项目表!BI:BI,"无需办理")-COUNTIFS(具体项目表!I:I,B22,具体项目表!BI:BI,"无需办理")-COUNTIFS(具体项目表!I:I,B23,具体项目表!BI:BI,"无需办理")-COUNTIFS(具体项目表!I:I,B24,具体项目表!BI:BI,"无需办理")-COUNTIFS(具体项目表!I:I,B25,具体项目表!BI:BI,"无需办理")-COUNTIFS(具体项目表!I:I,B26,具体项目表!BI:BI,"无需办理")-COUNTIFS(具体项目表!I:I,B27,具体项目表!BI:BI,"无需办理"))</f>
        <v>#DIV/0!</v>
      </c>
      <c r="AD28" s="26">
        <f>BL28+CT28</f>
        <v>0</v>
      </c>
      <c r="AE28" s="28" t="e">
        <f>AD28/(C28-COUNTIFS(具体项目表!I:I,B17,具体项目表!BN:BN,"无需办理")-COUNTIFS(具体项目表!I:I,B18,具体项目表!BN:BN,"无需办理")-COUNTIFS(具体项目表!I:I,B19,具体项目表!BN:BN,"无需办理")-COUNTIFS(具体项目表!I:I,B20,具体项目表!BN:BN,"无需办理")-COUNTIFS(具体项目表!I:I,B21,具体项目表!BN:BN,"无需办理")-COUNTIFS(具体项目表!I:I,B22,具体项目表!BN:BN,"无需办理")-COUNTIFS(具体项目表!I:I,B23,具体项目表!BN:BN,"无需办理")-COUNTIFS(具体项目表!I:I,B24,具体项目表!BN:BN,"无需办理")-COUNTIFS(具体项目表!I:I,B25,具体项目表!BN:BN,"无需办理")-COUNTIFS(具体项目表!I:I,B26,具体项目表!BN:BN,"无需办理")-COUNTIFS(具体项目表!I:I,B27,具体项目表!BN:BN,"无需办理"))</f>
        <v>#DIV/0!</v>
      </c>
      <c r="AF28" s="26">
        <f>BN28+CV28</f>
        <v>0</v>
      </c>
      <c r="AG28" s="28" t="e">
        <f>AF28/(C28-COUNTIFS(具体项目表!I:I,B17,具体项目表!BR:BR,"无需办理")-COUNTIFS(具体项目表!I:I,B18,具体项目表!BR:BR,"无需办理")-COUNTIFS(具体项目表!I:I,B19,具体项目表!BR:BR,"无需办理")-COUNTIFS(具体项目表!I:I,B20,具体项目表!BR:BR,"无需办理")-COUNTIFS(具体项目表!I:I,B21,具体项目表!BR:BR,"无需办理")-COUNTIFS(具体项目表!I:I,B22,具体项目表!BR:BR,"无需办理")-COUNTIFS(具体项目表!I:I,B23,具体项目表!BR:BR,"无需办理")-COUNTIFS(具体项目表!I:I,B24,具体项目表!BR:BR,"无需办理")-COUNTIFS(具体项目表!I:I,B25,具体项目表!BR:BR,"无需办理")-COUNTIFS(具体项目表!I:I,B26,具体项目表!BR:BR,"无需办理")-COUNTIFS(具体项目表!I:I,B27,具体项目表!BR:BR,"无需办理"))</f>
        <v>#DIV/0!</v>
      </c>
      <c r="AH28" s="31">
        <f>BP28+CX28</f>
        <v>0</v>
      </c>
      <c r="AI28" s="28" t="e">
        <f>AH28/C28</f>
        <v>#DIV/0!</v>
      </c>
      <c r="AJ28" s="37" t="s">
        <v>659</v>
      </c>
      <c r="AK28" s="26">
        <f>SUM(AK17:AK27)</f>
        <v>0</v>
      </c>
      <c r="AL28" s="27">
        <f>SUM(AL17:AL27)</f>
        <v>0</v>
      </c>
      <c r="AM28" s="27">
        <f>SUM(AM17:AM27)</f>
        <v>0</v>
      </c>
      <c r="AN28" s="26">
        <f>SUM(AN17:AN27)</f>
        <v>0</v>
      </c>
      <c r="AO28" s="28" t="e">
        <f>AN28/AK28</f>
        <v>#DIV/0!</v>
      </c>
      <c r="AP28" s="27">
        <f>SUM(AP17:AP27)</f>
        <v>0</v>
      </c>
      <c r="AQ28" s="28" t="e">
        <f>AP28/AM28</f>
        <v>#DIV/0!</v>
      </c>
      <c r="AR28" s="26">
        <f>SUM(AR17:AR27)</f>
        <v>0</v>
      </c>
      <c r="AS28" s="28" t="e">
        <f>AR28/(AK28-COUNTIFS(具体项目表!I:I,B17,具体项目表!V:V,"无需办理",具体项目表!J:J,"续建")-COUNTIFS(具体项目表!I:I,B18,具体项目表!V:V,"无需办理",具体项目表!J:J,"续建")-COUNTIFS(具体项目表!I:I,B19,具体项目表!V:V,"无需办理",具体项目表!J:J,"续建")-COUNTIFS(具体项目表!I:I,B20,具体项目表!V:V,"无需办理",具体项目表!J:J,"续建")-COUNTIFS(具体项目表!I:I,B21,具体项目表!V:V,"无需办理",具体项目表!J:J,"续建")-COUNTIFS(具体项目表!I:I,B22,具体项目表!V:V,"无需办理",具体项目表!J:J,"续建")-COUNTIFS(具体项目表!I:I,B23,具体项目表!V:V,"无需办理",具体项目表!J:J,"续建")-COUNTIFS(具体项目表!I:I,B24,具体项目表!V:V,"无需办理",具体项目表!J:J,"续建")-COUNTIFS(具体项目表!I:I,B25,具体项目表!V:V,"无需办理",具体项目表!J:J,"续建")-COUNTIFS(具体项目表!I:I,B26,具体项目表!V:V,"无需办理",具体项目表!J:J,"续建")-COUNTIFS(具体项目表!I:I,B27,具体项目表!V:V,"无需办理",具体项目表!J:J,"续建"))</f>
        <v>#DIV/0!</v>
      </c>
      <c r="AT28" s="30">
        <f>SUM(AT17:AT27)</f>
        <v>0</v>
      </c>
      <c r="AU28" s="28" t="e">
        <f>AT28/(AK28-COUNTIFS(具体项目表!I:I,B17,具体项目表!AA:AA,"无需办理",具体项目表!J:J,"续建")-COUNTIFS(具体项目表!I:I,B18,具体项目表!AA:AA,"无需办理",具体项目表!J:J,"续建")-COUNTIFS(具体项目表!I:I,B19,具体项目表!AA:AA,"无需办理",具体项目表!J:J,"续建")-COUNTIFS(具体项目表!I:I,B20,具体项目表!AA:AA,"无需办理",具体项目表!J:J,"续建")-COUNTIFS(具体项目表!I:I,B21,具体项目表!AA:AA,"无需办理",具体项目表!J:J,"续建")-COUNTIFS(具体项目表!I:I,B22,具体项目表!AA:AA,"无需办理",具体项目表!J:J,"续建")-COUNTIFS(具体项目表!I:I,B23,具体项目表!AA:AA,"无需办理",具体项目表!J:J,"续建")-COUNTIFS(具体项目表!I:I,B24,具体项目表!AA:AA,"无需办理",具体项目表!J:J,"续建")-COUNTIFS(具体项目表!I:I,B25,具体项目表!AA:AA,"无需办理",具体项目表!J:J,"续建")-COUNTIFS(具体项目表!I:I,B26,具体项目表!AA:AA,"无需办理",具体项目表!J:J,"续建")-COUNTIFS(具体项目表!I:I,B27,具体项目表!AA:AA,"无需办理",具体项目表!J:J,"续建"))</f>
        <v>#DIV/0!</v>
      </c>
      <c r="AV28" s="26">
        <f>SUM(AV17:AV27)</f>
        <v>0</v>
      </c>
      <c r="AW28" s="28" t="e">
        <f>AV28/(AK28-COUNTIFS(具体项目表!I:I,B17,具体项目表!AE:AE,"无需办理",具体项目表!J:J,"续建")-COUNTIFS(具体项目表!I:I,B18,具体项目表!AE:AE,"无需办理",具体项目表!J:J,"续建")-COUNTIFS(具体项目表!I:I,B19,具体项目表!AE:AE,"无需办理",具体项目表!J:J,"续建")-COUNTIFS(具体项目表!I:I,B20,具体项目表!AE:AE,"无需办理",具体项目表!J:J,"续建")-COUNTIFS(具体项目表!I:I,B21,具体项目表!AE:AE,"无需办理",具体项目表!J:J,"续建")-COUNTIFS(具体项目表!I:I,B22,具体项目表!AE:AE,"无需办理",具体项目表!J:J,"续建")-COUNTIFS(具体项目表!I:I,B23,具体项目表!AE:AE,"无需办理",具体项目表!J:J,"续建")-COUNTIFS(具体项目表!I:I,B24,具体项目表!AE:AE,"无需办理",具体项目表!J:J,"续建")-COUNTIFS(具体项目表!I:I,B25,具体项目表!AE:AE,"无需办理",具体项目表!J:J,"续建")-COUNTIFS(具体项目表!I:I,B26,具体项目表!AE:AE,"无需办理",具体项目表!J:J,"续建")-COUNTIFS(具体项目表!I:I,B27,具体项目表!AE:AE,"无需办理",具体项目表!J:J,"续建"))</f>
        <v>#DIV/0!</v>
      </c>
      <c r="AX28" s="30">
        <f>SUM(AX17:AX27)</f>
        <v>0</v>
      </c>
      <c r="AY28" s="28" t="e">
        <f>AX28/(AK28-COUNTIFS(具体项目表!I:I,B17,具体项目表!AK:AK,"无需办理",具体项目表!J:J,"续建")-COUNTIFS(具体项目表!I:I,B18,具体项目表!AK:AK,"无需办理",具体项目表!J:J,"续建")-COUNTIFS(具体项目表!I:I,B19,具体项目表!AK:AK,"无需办理",具体项目表!J:J,"续建")-COUNTIFS(具体项目表!I:I,B20,具体项目表!AK:AK,"无需办理",具体项目表!J:J,"续建")-COUNTIFS(具体项目表!I:I,B21,具体项目表!AK:AK,"无需办理",具体项目表!J:J,"续建")-COUNTIFS(具体项目表!I:I,B22,具体项目表!AK:AK,"无需办理",具体项目表!J:J,"续建")-COUNTIFS(具体项目表!I:I,B23,具体项目表!AK:AK,"无需办理",具体项目表!J:J,"续建")-COUNTIFS(具体项目表!I:I,B24,具体项目表!AK:AK,"无需办理",具体项目表!J:J,"续建")-COUNTIFS(具体项目表!I:I,B25,具体项目表!AK:AK,"无需办理",具体项目表!J:J,"续建")-COUNTIFS(具体项目表!I:I,B26,具体项目表!AK:AK,"无需办理",具体项目表!J:J,"续建")-COUNTIFS(具体项目表!I:I,B27,具体项目表!AK:AK,"无需办理",具体项目表!J:J,"续建"))</f>
        <v>#DIV/0!</v>
      </c>
      <c r="AZ28" s="30">
        <f>SUM(AZ17:AZ27)</f>
        <v>0</v>
      </c>
      <c r="BA28" s="28" t="e">
        <f>AZ28/(AK28-COUNTIFS(具体项目表!I:I,B17,具体项目表!AO:AO,"无需办理",具体项目表!J:J,"续建")-COUNTIFS(具体项目表!I:I,B18,具体项目表!AO:AO,"无需办理",具体项目表!J:J,"续建")-COUNTIFS(具体项目表!I:I,B19,具体项目表!AO:AO,"无需办理",具体项目表!J:J,"续建")-COUNTIFS(具体项目表!I:I,B20,具体项目表!AO:AO,"无需办理",具体项目表!J:J,"续建")-COUNTIFS(具体项目表!I:I,B21,具体项目表!AO:AO,"无需办理",具体项目表!J:J,"续建")-COUNTIFS(具体项目表!I:I,B22,具体项目表!AO:AO,"无需办理",具体项目表!J:J,"续建")-COUNTIFS(具体项目表!I:I,B23,具体项目表!AO:AO,"无需办理",具体项目表!J:J,"续建")-COUNTIFS(具体项目表!I:I,B24,具体项目表!AO:AO,"无需办理",具体项目表!J:J,"续建")-COUNTIFS(具体项目表!I:I,B25,具体项目表!AO:AO,"无需办理",具体项目表!J:J,"续建")-COUNTIFS(具体项目表!I:I,B26,具体项目表!AO:AO,"无需办理",具体项目表!J:J,"续建")-COUNTIFS(具体项目表!I:I,B27,具体项目表!AO:AO,"无需办理",具体项目表!J:J,"续建"))</f>
        <v>#DIV/0!</v>
      </c>
      <c r="BB28" s="26">
        <f>SUM(BB17:BB27)</f>
        <v>0</v>
      </c>
      <c r="BC28" s="28" t="e">
        <f>BB28/(AK28-COUNTIFS(具体项目表!I:I,B17,具体项目表!AS:AS,"无需办理",具体项目表!J:J,"续建")-COUNTIFS(具体项目表!I:I,B18,具体项目表!AS:AS,"无需办理",具体项目表!J:J,"续建")-COUNTIFS(具体项目表!I:I,B19,具体项目表!AS:AS,"无需办理",具体项目表!J:J,"续建")-COUNTIFS(具体项目表!I:I,B20,具体项目表!AS:AS,"无需办理",具体项目表!J:J,"续建")-COUNTIFS(具体项目表!I:I,B21,具体项目表!AS:AS,"无需办理",具体项目表!J:J,"续建")-COUNTIFS(具体项目表!I:I,B22,具体项目表!AS:AS,"无需办理",具体项目表!J:J,"续建")-COUNTIFS(具体项目表!I:I,B23,具体项目表!AS:AS,"无需办理",具体项目表!J:J,"续建")-COUNTIFS(具体项目表!I:I,B24,具体项目表!AS:AS,"无需办理",具体项目表!J:J,"续建")-COUNTIFS(具体项目表!I:I,B25,具体项目表!AS:AS,"无需办理",具体项目表!J:J,"续建")-COUNTIFS(具体项目表!I:I,B26,具体项目表!AS:AS,"无需办理",具体项目表!J:J,"续建")-COUNTIFS(具体项目表!I:I,B27,具体项目表!AS:AS,"无需办理",具体项目表!J:J,"续建"))</f>
        <v>#DIV/0!</v>
      </c>
      <c r="BD28" s="26">
        <f>SUM(BD17:BD27)</f>
        <v>0</v>
      </c>
      <c r="BE28" s="28" t="e">
        <f>BD28/(AK28-COUNTIFS(具体项目表!I:I,B17,具体项目表!AV:AV,"无需办理",具体项目表!J:J,"续建")-COUNTIFS(具体项目表!I:I,B18,具体项目表!AV:AV,"无需办理",具体项目表!J:J,"续建")-COUNTIFS(具体项目表!I:I,B19,具体项目表!AV:AV,"无需办理",具体项目表!J:J,"续建")-COUNTIFS(具体项目表!I:I,B20,具体项目表!AV:AV,"无需办理",具体项目表!J:J,"续建")-COUNTIFS(具体项目表!I:I,B21,具体项目表!AV:AV,"无需办理",具体项目表!J:J,"续建")-COUNTIFS(具体项目表!I:I,B22,具体项目表!AV:AV,"无需办理",具体项目表!J:J,"续建")-COUNTIFS(具体项目表!I:I,B23,具体项目表!AV:AV,"无需办理",具体项目表!J:J,"续建")-COUNTIFS(具体项目表!I:I,B24,具体项目表!AV:AV,"无需办理",具体项目表!J:J,"续建")-COUNTIFS(具体项目表!I:I,B25,具体项目表!AV:AV,"无需办理",具体项目表!J:J,"续建")-COUNTIFS(具体项目表!I:I,B26,具体项目表!AV:AV,"无需办理",具体项目表!J:J,"续建")-COUNTIFS(具体项目表!I:I,B27,具体项目表!AV:AV,"无需办理",具体项目表!J:J,"续建"))</f>
        <v>#DIV/0!</v>
      </c>
      <c r="BF28" s="26">
        <f>SUM(BF17:BF27)</f>
        <v>0</v>
      </c>
      <c r="BG28" s="28" t="e">
        <f>BF28/(AK28-COUNTIFS(具体项目表!I:I,B17,具体项目表!BA:BA,"无需办理",具体项目表!J:J,"续建")-COUNTIFS(具体项目表!I:I,B18,具体项目表!BA:BA,"无需办理",具体项目表!J:J,"续建")-COUNTIFS(具体项目表!I:I,B19,具体项目表!BA:BA,"无需办理",具体项目表!J:J,"续建")-COUNTIFS(具体项目表!I:I,B20,具体项目表!BA:BA,"无需办理",具体项目表!J:J,"续建")-COUNTIFS(具体项目表!I:I,B21,具体项目表!BA:BA,"无需办理",具体项目表!J:J,"续建")-COUNTIFS(具体项目表!I:I,B22,具体项目表!BA:BA,"无需办理",具体项目表!J:J,"续建")-COUNTIFS(具体项目表!I:I,B23,具体项目表!BA:BA,"无需办理",具体项目表!J:J,"续建")-COUNTIFS(具体项目表!I:I,B24,具体项目表!BA:BA,"无需办理",具体项目表!J:J,"续建")-COUNTIFS(具体项目表!I:I,B25,具体项目表!BA:BA,"无需办理",具体项目表!J:J,"续建")-COUNTIFS(具体项目表!I:I,B26,具体项目表!BA:BA,"无需办理",具体项目表!J:J,"续建")-COUNTIFS(具体项目表!I:I,B27,具体项目表!BA:BA,"无需办理",具体项目表!J:J,"续建"))</f>
        <v>#DIV/0!</v>
      </c>
      <c r="BH28" s="26">
        <f>SUM(BH17:BH27)</f>
        <v>0</v>
      </c>
      <c r="BI28" s="28" t="e">
        <f>BH28/(AK28-COUNTIFS(具体项目表!I:I,B17,具体项目表!BE:BE,"无需办理",具体项目表!J:J,"续建")-COUNTIFS(具体项目表!I:I,B18,具体项目表!BE:BE,"无需办理",具体项目表!J:J,"续建")-COUNTIFS(具体项目表!I:I,B19,具体项目表!BE:BE,"无需办理",具体项目表!J:J,"续建")-COUNTIFS(具体项目表!I:I,B20,具体项目表!BE:BE,"无需办理",具体项目表!J:J,"续建")-COUNTIFS(具体项目表!I:I,B21,具体项目表!BE:BE,"无需办理",具体项目表!J:J,"续建")-COUNTIFS(具体项目表!I:I,B22,具体项目表!BE:BE,"无需办理",具体项目表!J:J,"续建")-COUNTIFS(具体项目表!I:I,B23,具体项目表!BE:BE,"无需办理",具体项目表!J:J,"续建")-COUNTIFS(具体项目表!I:I,B24,具体项目表!BE:BE,"无需办理",具体项目表!J:J,"续建")-COUNTIFS(具体项目表!I:I,B25,具体项目表!BE:BE,"无需办理",具体项目表!J:J,"续建")-COUNTIFS(具体项目表!I:I,B26,具体项目表!BE:BE,"无需办理",具体项目表!J:J,"续建")-COUNTIFS(具体项目表!I:I,B27,具体项目表!BE:BE,"无需办理",具体项目表!J:J,"续建"))</f>
        <v>#DIV/0!</v>
      </c>
      <c r="BJ28" s="26">
        <f>SUM(BJ17:BJ27)</f>
        <v>0</v>
      </c>
      <c r="BK28" s="28" t="e">
        <f>BJ28/(AK28-COUNTIFS(具体项目表!I:I,B17,具体项目表!BI:BI,"无需办理",具体项目表!J:J,"续建")-COUNTIFS(具体项目表!I:I,B18,具体项目表!BI:BI,"无需办理",具体项目表!J:J,"续建")-COUNTIFS(具体项目表!I:I,B19,具体项目表!BI:BI,"无需办理",具体项目表!J:J,"续建")-COUNTIFS(具体项目表!I:I,B20,具体项目表!BI:BI,"无需办理",具体项目表!J:J,"续建")-COUNTIFS(具体项目表!I:I,B21,具体项目表!BI:BI,"无需办理",具体项目表!J:J,"续建")-COUNTIFS(具体项目表!I:I,B22,具体项目表!BI:BI,"无需办理",具体项目表!J:J,"续建")-COUNTIFS(具体项目表!I:I,B23,具体项目表!BI:BI,"无需办理",具体项目表!J:J,"续建")-COUNTIFS(具体项目表!I:I,B24,具体项目表!BI:BI,"无需办理",具体项目表!J:J,"续建")-COUNTIFS(具体项目表!I:I,B25,具体项目表!BI:BI,"无需办理",具体项目表!J:J,"续建")-COUNTIFS(具体项目表!I:I,B26,具体项目表!BI:BI,"无需办理",具体项目表!J:J,"续建")-COUNTIFS(具体项目表!I:I,B27,具体项目表!BI:BI,"无需办理",具体项目表!J:J,"续建"))</f>
        <v>#DIV/0!</v>
      </c>
      <c r="BL28" s="26">
        <f>SUM(BL17:BL27)</f>
        <v>0</v>
      </c>
      <c r="BM28" s="28" t="e">
        <f>BL28/(AK28-COUNTIFS(具体项目表!I:I,B17,具体项目表!BN:BN,"无需办理",具体项目表!J:J,"续建")-COUNTIFS(具体项目表!I:I,B18,具体项目表!BN:BN,"无需办理",具体项目表!J:J,"续建")-COUNTIFS(具体项目表!I:I,B19,具体项目表!BN:BN,"无需办理",具体项目表!J:J,"续建")-COUNTIFS(具体项目表!I:I,B20,具体项目表!BN:BN,"无需办理",具体项目表!J:J,"续建")-COUNTIFS(具体项目表!I:I,B21,具体项目表!BN:BN,"无需办理",具体项目表!J:J,"续建")-COUNTIFS(具体项目表!I:I,B22,具体项目表!BN:BN,"无需办理",具体项目表!J:J,"续建")-COUNTIFS(具体项目表!I:I,B23,具体项目表!BN:BN,"无需办理",具体项目表!J:J,"续建")-COUNTIFS(具体项目表!I:I,B24,具体项目表!BN:BN,"无需办理",具体项目表!J:J,"续建")-COUNTIFS(具体项目表!I:I,B25,具体项目表!BN:BN,"无需办理",具体项目表!J:J,"续建")-COUNTIFS(具体项目表!I:I,B26,具体项目表!BN:BN,"无需办理",具体项目表!J:J,"续建")-COUNTIFS(具体项目表!I:I,B27,具体项目表!BN:BN,"无需办理",具体项目表!J:J,"续建"))</f>
        <v>#DIV/0!</v>
      </c>
      <c r="BN28" s="26">
        <f>SUM(BN17:BN27)</f>
        <v>0</v>
      </c>
      <c r="BO28" s="28" t="e">
        <f>BN28/(AK28-COUNTIFS(具体项目表!I:I,B17,具体项目表!BR:BR,"无需办理",具体项目表!J:J,"续建")-COUNTIFS(具体项目表!I:I,B18,具体项目表!BR:BR,"无需办理",具体项目表!J:J,"续建")-COUNTIFS(具体项目表!I:I,B19,具体项目表!BR:BR,"无需办理",具体项目表!J:J,"续建")-COUNTIFS(具体项目表!I:I,B20,具体项目表!BR:BR,"无需办理",具体项目表!J:J,"续建")-COUNTIFS(具体项目表!I:I,B21,具体项目表!BR:BR,"无需办理",具体项目表!J:J,"续建")-COUNTIFS(具体项目表!I:I,B22,具体项目表!BR:BR,"无需办理",具体项目表!J:J,"续建")-COUNTIFS(具体项目表!I:I,B23,具体项目表!BR:BR,"无需办理",具体项目表!J:J,"续建")-COUNTIFS(具体项目表!I:I,B24,具体项目表!BR:BR,"无需办理",具体项目表!J:J,"续建")-COUNTIFS(具体项目表!I:I,B25,具体项目表!BR:BR,"无需办理",具体项目表!J:J,"续建")-COUNTIFS(具体项目表!I:I,B26,具体项目表!BR:BR,"无需办理",具体项目表!J:J,"续建")-COUNTIFS(具体项目表!I:I,B27,具体项目表!BR:BR,"无需办理",具体项目表!J:J,"续建"))</f>
        <v>#DIV/0!</v>
      </c>
      <c r="BP28" s="26">
        <f>SUM(BP17:BP27)</f>
        <v>0</v>
      </c>
      <c r="BQ28" s="28" t="e">
        <f>BP28/AK28</f>
        <v>#DIV/0!</v>
      </c>
      <c r="BR28" s="37" t="s">
        <v>659</v>
      </c>
      <c r="BS28" s="26">
        <f>SUM(BS17:BS27)</f>
        <v>0</v>
      </c>
      <c r="BT28" s="27">
        <f>SUM(BT17:BT27)</f>
        <v>0</v>
      </c>
      <c r="BU28" s="27">
        <f>SUM(BU17:BU27)</f>
        <v>0</v>
      </c>
      <c r="BV28" s="26">
        <f>SUM(BV17:BV27)</f>
        <v>0</v>
      </c>
      <c r="BW28" s="28" t="e">
        <f>BV28/BS28</f>
        <v>#DIV/0!</v>
      </c>
      <c r="BX28" s="27">
        <f>SUM(BX17:BX27)</f>
        <v>0</v>
      </c>
      <c r="BY28" s="28" t="e">
        <f>BX28/BU28</f>
        <v>#DIV/0!</v>
      </c>
      <c r="BZ28" s="26">
        <f>SUM(BZ17:BZ27)</f>
        <v>0</v>
      </c>
      <c r="CA28" s="28" t="e">
        <f>BZ28/(BS28-COUNTIFS(具体项目表!I:I,B17,具体项目表!V:V,"无需办理",具体项目表!J:J,"新建")-COUNTIFS(具体项目表!I:I,B18,具体项目表!V:V,"无需办理",具体项目表!J:J,"新建")-COUNTIFS(具体项目表!I:I,B19,具体项目表!V:V,"无需办理",具体项目表!J:J,"新建")-COUNTIFS(具体项目表!I:I,B20,具体项目表!V:V,"无需办理",具体项目表!J:J,"新建")-COUNTIFS(具体项目表!I:I,B21,具体项目表!V:V,"无需办理",具体项目表!J:J,"新建")-COUNTIFS(具体项目表!I:I,B22,具体项目表!V:V,"无需办理",具体项目表!J:J,"新建")-COUNTIFS(具体项目表!I:I,B23,具体项目表!V:V,"无需办理",具体项目表!J:J,"新建")-COUNTIFS(具体项目表!I:I,B24,具体项目表!V:V,"无需办理",具体项目表!J:J,"新建")-COUNTIFS(具体项目表!I:I,B25,具体项目表!V:V,"无需办理",具体项目表!J:J,"新建")-COUNTIFS(具体项目表!I:I,B26,具体项目表!V:V,"无需办理",具体项目表!J:J,"新建")-COUNTIFS(具体项目表!I:I,B27,具体项目表!V:V,"无需办理",具体项目表!J:J,"新建"))</f>
        <v>#DIV/0!</v>
      </c>
      <c r="CB28" s="30">
        <f>SUM(CB17:CB27)</f>
        <v>0</v>
      </c>
      <c r="CC28" s="28" t="e">
        <f>CB28/(BS28-COUNTIFS(具体项目表!I:I,B17,具体项目表!AA:AA,"无需办理",具体项目表!J:J,"新建")-COUNTIFS(具体项目表!I:I,B18,具体项目表!AA:AA,"无需办理",具体项目表!J:J,"新建")-COUNTIFS(具体项目表!I:I,B19,具体项目表!AA:AA,"无需办理",具体项目表!J:J,"新建")-COUNTIFS(具体项目表!I:I,B20,具体项目表!AA:AA,"无需办理",具体项目表!J:J,"新建")-COUNTIFS(具体项目表!I:I,B21,具体项目表!AA:AA,"无需办理",具体项目表!J:J,"新建")-COUNTIFS(具体项目表!I:I,B22,具体项目表!AA:AA,"无需办理",具体项目表!J:J,"新建")-COUNTIFS(具体项目表!I:I,B23,具体项目表!AA:AA,"无需办理",具体项目表!J:J,"新建")-COUNTIFS(具体项目表!I:I,B24,具体项目表!AA:AA,"无需办理",具体项目表!J:J,"新建")-COUNTIFS(具体项目表!I:I,B25,具体项目表!AA:AA,"无需办理",具体项目表!J:J,"新建")-COUNTIFS(具体项目表!I:I,B26,具体项目表!AA:AA,"无需办理",具体项目表!J:J,"新建")-COUNTIFS(具体项目表!I:I,B27,具体项目表!AA:AA,"无需办理",具体项目表!J:J,"新建"))</f>
        <v>#DIV/0!</v>
      </c>
      <c r="CD28" s="26">
        <f>SUM(CD17:CD27)</f>
        <v>0</v>
      </c>
      <c r="CE28" s="28" t="e">
        <f>CD28/(BS28-COUNTIFS(具体项目表!I:I,B17,具体项目表!AE:AE,"无需办理",具体项目表!J:J,"新建")-COUNTIFS(具体项目表!I:I,B18,具体项目表!AE:AE,"无需办理",具体项目表!J:J,"新建")-COUNTIFS(具体项目表!I:I,B19,具体项目表!AE:AE,"无需办理",具体项目表!J:J,"新建")-COUNTIFS(具体项目表!I:I,B20,具体项目表!AE:AE,"无需办理",具体项目表!J:J,"新建")-COUNTIFS(具体项目表!I:I,B21,具体项目表!AE:AE,"无需办理",具体项目表!J:J,"新建")-COUNTIFS(具体项目表!I:I,B22,具体项目表!AE:AE,"无需办理",具体项目表!J:J,"新建")-COUNTIFS(具体项目表!I:I,B23,具体项目表!AE:AE,"无需办理",具体项目表!J:J,"新建")-COUNTIFS(具体项目表!I:I,B24,具体项目表!AE:AE,"无需办理",具体项目表!J:J,"新建")-COUNTIFS(具体项目表!I:I,B25,具体项目表!AE:AE,"无需办理",具体项目表!J:J,"新建")-COUNTIFS(具体项目表!I:I,B26,具体项目表!AE:AE,"无需办理",具体项目表!J:J,"新建")-COUNTIFS(具体项目表!I:I,B27,具体项目表!AE:AE,"无需办理",具体项目表!J:J,"新建"))</f>
        <v>#DIV/0!</v>
      </c>
      <c r="CF28" s="30">
        <f>SUM(CF17:CF27)</f>
        <v>0</v>
      </c>
      <c r="CG28" s="28" t="e">
        <f>CF28/(BS28-COUNTIFS(具体项目表!I:I,B17,具体项目表!AK:AK,"无需办理",具体项目表!J:J,"新建")-COUNTIFS(具体项目表!I:I,B18,具体项目表!AK:AK,"无需办理",具体项目表!J:J,"新建")-COUNTIFS(具体项目表!I:I,B19,具体项目表!AK:AK,"无需办理",具体项目表!J:J,"新建")-COUNTIFS(具体项目表!I:I,B20,具体项目表!AK:AK,"无需办理",具体项目表!J:J,"新建")-COUNTIFS(具体项目表!I:I,B21,具体项目表!AK:AK,"无需办理",具体项目表!J:J,"新建")-COUNTIFS(具体项目表!I:I,B22,具体项目表!AK:AK,"无需办理",具体项目表!J:J,"新建")-COUNTIFS(具体项目表!I:I,B23,具体项目表!AK:AK,"无需办理",具体项目表!J:J,"新建")-COUNTIFS(具体项目表!I:I,B24,具体项目表!AK:AK,"无需办理",具体项目表!J:J,"新建")-COUNTIFS(具体项目表!I:I,B25,具体项目表!AK:AK,"无需办理",具体项目表!J:J,"新建")-COUNTIFS(具体项目表!I:I,B26,具体项目表!AK:AK,"无需办理",具体项目表!J:J,"新建")-COUNTIFS(具体项目表!I:I,B27,具体项目表!AK:AK,"无需办理",具体项目表!J:J,"新建"))</f>
        <v>#DIV/0!</v>
      </c>
      <c r="CH28" s="30">
        <f>SUM(CH17:CH27)</f>
        <v>0</v>
      </c>
      <c r="CI28" s="28" t="e">
        <f>CH28/(BS28-COUNTIFS(具体项目表!I:I,B17,具体项目表!AO:AO,"无需办理",具体项目表!J:J,"新建")-COUNTIFS(具体项目表!I:I,B18,具体项目表!AO:AO,"无需办理",具体项目表!J:J,"新建")-COUNTIFS(具体项目表!I:I,B19,具体项目表!AO:AO,"无需办理",具体项目表!J:J,"新建")-COUNTIFS(具体项目表!I:I,B20,具体项目表!AO:AO,"无需办理",具体项目表!J:J,"新建")-COUNTIFS(具体项目表!I:I,B21,具体项目表!AO:AO,"无需办理",具体项目表!J:J,"新建")-COUNTIFS(具体项目表!I:I,B22,具体项目表!AO:AO,"无需办理",具体项目表!J:J,"新建")-COUNTIFS(具体项目表!I:I,B23,具体项目表!AO:AO,"无需办理",具体项目表!J:J,"新建")-COUNTIFS(具体项目表!I:I,B24,具体项目表!AO:AO,"无需办理",具体项目表!J:J,"新建")-COUNTIFS(具体项目表!I:I,B25,具体项目表!AO:AO,"无需办理",具体项目表!J:J,"新建")-COUNTIFS(具体项目表!I:I,B26,具体项目表!AO:AO,"无需办理",具体项目表!J:J,"新建")-COUNTIFS(具体项目表!I:I,B27,具体项目表!AO:AO,"无需办理",具体项目表!J:J,"新建"))</f>
        <v>#DIV/0!</v>
      </c>
      <c r="CJ28" s="26">
        <f>SUM(CJ17:CJ27)</f>
        <v>0</v>
      </c>
      <c r="CK28" s="28" t="e">
        <f>CJ28/(BS28-COUNTIFS(具体项目表!I:I,B17,具体项目表!AS:AS,"无需办理",具体项目表!J:J,"新建")-COUNTIFS(具体项目表!I:I,B18,具体项目表!AS:AS,"无需办理",具体项目表!J:J,"新建")-COUNTIFS(具体项目表!I:I,B19,具体项目表!AS:AS,"无需办理",具体项目表!J:J,"新建")-COUNTIFS(具体项目表!I:I,B20,具体项目表!AS:AS,"无需办理",具体项目表!J:J,"新建")-COUNTIFS(具体项目表!I:I,B21,具体项目表!AS:AS,"无需办理",具体项目表!J:J,"新建")-COUNTIFS(具体项目表!I:I,B22,具体项目表!AS:AS,"无需办理",具体项目表!J:J,"新建")-COUNTIFS(具体项目表!I:I,B23,具体项目表!AS:AS,"无需办理",具体项目表!J:J,"新建")-COUNTIFS(具体项目表!I:I,B24,具体项目表!AS:AS,"无需办理",具体项目表!J:J,"新建")-COUNTIFS(具体项目表!I:I,B25,具体项目表!AS:AS,"无需办理",具体项目表!J:J,"新建")-COUNTIFS(具体项目表!I:I,B26,具体项目表!AS:AS,"无需办理",具体项目表!J:J,"新建")-COUNTIFS(具体项目表!I:I,B27,具体项目表!AS:AS,"无需办理",具体项目表!J:J,"新建"))</f>
        <v>#DIV/0!</v>
      </c>
      <c r="CL28" s="26">
        <f>SUM(CL17:CL27)</f>
        <v>0</v>
      </c>
      <c r="CM28" s="28" t="e">
        <f>CL28/(BS28-COUNTIFS(具体项目表!I:I,B17,具体项目表!AV:AV,"无需办理",具体项目表!J:J,"新建")-COUNTIFS(具体项目表!I:I,B18,具体项目表!AV:AV,"无需办理",具体项目表!J:J,"新建")-COUNTIFS(具体项目表!I:I,B19,具体项目表!AV:AV,"无需办理",具体项目表!J:J,"新建")-COUNTIFS(具体项目表!I:I,B20,具体项目表!AV:AV,"无需办理",具体项目表!J:J,"新建")-COUNTIFS(具体项目表!I:I,B21,具体项目表!AV:AV,"无需办理",具体项目表!J:J,"新建")-COUNTIFS(具体项目表!I:I,B22,具体项目表!AV:AV,"无需办理",具体项目表!J:J,"新建")-COUNTIFS(具体项目表!I:I,B23,具体项目表!AV:AV,"无需办理",具体项目表!J:J,"新建")-COUNTIFS(具体项目表!I:I,B24,具体项目表!AV:AV,"无需办理",具体项目表!J:J,"新建")-COUNTIFS(具体项目表!I:I,B25,具体项目表!AV:AV,"无需办理",具体项目表!J:J,"新建")-COUNTIFS(具体项目表!I:I,B26,具体项目表!AV:AV,"无需办理",具体项目表!J:J,"新建")-COUNTIFS(具体项目表!I:I,B27,具体项目表!AV:AV,"无需办理",具体项目表!J:J,"新建"))</f>
        <v>#DIV/0!</v>
      </c>
      <c r="CN28" s="26">
        <f>SUM(CN17:CN27)</f>
        <v>0</v>
      </c>
      <c r="CO28" s="33" t="e">
        <f>CN28/(BS28-COUNTIFS(具体项目表!I:I,B17,具体项目表!BA:BA,"无需办理",具体项目表!J:J,"新建")-COUNTIFS(具体项目表!I:I,B18,具体项目表!BA:BA,"无需办理",具体项目表!J:J,"新建")-COUNTIFS(具体项目表!I:I,B19,具体项目表!BA:BA,"无需办理",具体项目表!J:J,"新建")-COUNTIFS(具体项目表!I:I,B20,具体项目表!BA:BA,"无需办理",具体项目表!J:J,"新建")-COUNTIFS(具体项目表!I:I,B21,具体项目表!BA:BA,"无需办理",具体项目表!J:J,"新建")-COUNTIFS(具体项目表!I:I,B22,具体项目表!BA:BA,"无需办理",具体项目表!J:J,"新建")-COUNTIFS(具体项目表!I:I,B23,具体项目表!BA:BA,"无需办理",具体项目表!J:J,"新建")-COUNTIFS(具体项目表!I:I,B24,具体项目表!BA:BA,"无需办理",具体项目表!J:J,"新建")-COUNTIFS(具体项目表!I:I,B25,具体项目表!BA:BA,"无需办理",具体项目表!J:J,"新建")-COUNTIFS(具体项目表!I:I,B26,具体项目表!BA:BA,"无需办理",具体项目表!J:J,"新建")-COUNTIFS(具体项目表!I:I,B27,具体项目表!BA:BA,"无需办理",具体项目表!J:J,"新建"))</f>
        <v>#DIV/0!</v>
      </c>
      <c r="CP28" s="26">
        <f>SUM(CP17:CP27)</f>
        <v>0</v>
      </c>
      <c r="CQ28" s="33" t="e">
        <f>CP28/(BS28-COUNTIFS(具体项目表!I:I,B17,具体项目表!BE:BE,"无需办理",具体项目表!J:J,"新建")-COUNTIFS(具体项目表!I:I,B18,具体项目表!BE:BE,"无需办理",具体项目表!J:J,"新建")-COUNTIFS(具体项目表!I:I,B19,具体项目表!BE:BE,"无需办理",具体项目表!J:J,"新建")-COUNTIFS(具体项目表!I:I,B20,具体项目表!BE:BE,"无需办理",具体项目表!J:J,"新建")-COUNTIFS(具体项目表!I:I,B21,具体项目表!BE:BE,"无需办理",具体项目表!J:J,"新建")-COUNTIFS(具体项目表!I:I,B22,具体项目表!BE:BE,"无需办理",具体项目表!J:J,"新建")-COUNTIFS(具体项目表!I:I,B23,具体项目表!BE:BE,"无需办理",具体项目表!J:J,"新建")-COUNTIFS(具体项目表!I:I,B24,具体项目表!BE:BE,"无需办理",具体项目表!J:J,"新建")-COUNTIFS(具体项目表!I:I,B25,具体项目表!BE:BE,"无需办理",具体项目表!J:J,"新建")-COUNTIFS(具体项目表!I:I,B26,具体项目表!BE:BE,"无需办理",具体项目表!J:J,"新建")-COUNTIFS(具体项目表!I:I,B27,具体项目表!BE:BE,"无需办理",具体项目表!J:J,"新建"))</f>
        <v>#DIV/0!</v>
      </c>
      <c r="CR28" s="26">
        <f>SUM(CR17:CR27)</f>
        <v>0</v>
      </c>
      <c r="CS28" s="28" t="e">
        <f>CR28/(BS28-COUNTIFS(具体项目表!I:I,B17,具体项目表!BI:BI,"无需办理",具体项目表!J:J,"新建")-COUNTIFS(具体项目表!I:I,B18,具体项目表!BI:BI,"无需办理",具体项目表!J:J,"新建")-COUNTIFS(具体项目表!I:I,B19,具体项目表!BI:BI,"无需办理",具体项目表!J:J,"新建")-COUNTIFS(具体项目表!I:I,B20,具体项目表!BI:BI,"无需办理",具体项目表!J:J,"新建")-COUNTIFS(具体项目表!I:I,B21,具体项目表!BI:BI,"无需办理",具体项目表!J:J,"新建")-COUNTIFS(具体项目表!I:I,B22,具体项目表!BI:BI,"无需办理",具体项目表!J:J,"新建")-COUNTIFS(具体项目表!I:I,B23,具体项目表!BI:BI,"无需办理",具体项目表!J:J,"新建")-COUNTIFS(具体项目表!I:I,B24,具体项目表!BI:BI,"无需办理",具体项目表!J:J,"新建")-COUNTIFS(具体项目表!I:I,B25,具体项目表!BI:BI,"无需办理",具体项目表!J:J,"新建")-COUNTIFS(具体项目表!I:I,B26,具体项目表!BI:BI,"无需办理",具体项目表!J:J,"新建")-COUNTIFS(具体项目表!I:I,B27,具体项目表!BI:BI,"无需办理",具体项目表!J:J,"新建"))</f>
        <v>#DIV/0!</v>
      </c>
      <c r="CT28" s="26">
        <f>SUM(CT17:CT27)</f>
        <v>0</v>
      </c>
      <c r="CU28" s="28" t="e">
        <f>CT28/(BS28-COUNTIFS(具体项目表!I:I,B17,具体项目表!BN:BN,"无需办理",具体项目表!J:J,"新建")-COUNTIFS(具体项目表!I:I,B18,具体项目表!BN:BN,"无需办理",具体项目表!J:J,"新建")-COUNTIFS(具体项目表!I:I,B19,具体项目表!BN:BN,"无需办理",具体项目表!J:J,"新建")-COUNTIFS(具体项目表!I:I,B20,具体项目表!BN:BN,"无需办理",具体项目表!J:J,"新建")-COUNTIFS(具体项目表!I:I,B21,具体项目表!BN:BN,"无需办理",具体项目表!J:J,"新建")-COUNTIFS(具体项目表!I:I,B22,具体项目表!BN:BN,"无需办理",具体项目表!J:J,"新建")-COUNTIFS(具体项目表!I:I,B23,具体项目表!BN:BN,"无需办理",具体项目表!J:J,"新建")-COUNTIFS(具体项目表!I:I,B24,具体项目表!BN:BN,"无需办理",具体项目表!J:J,"新建")-COUNTIFS(具体项目表!I:I,B25,具体项目表!BN:BN,"无需办理",具体项目表!J:J,"新建")-COUNTIFS(具体项目表!I:I,B26,具体项目表!BN:BN,"无需办理",具体项目表!J:J,"新建")-COUNTIFS(具体项目表!I:I,B27,具体项目表!BN:BN,"无需办理",具体项目表!J:J,"新建"))</f>
        <v>#DIV/0!</v>
      </c>
      <c r="CV28" s="26">
        <f>SUM(CV17:CV27)</f>
        <v>0</v>
      </c>
      <c r="CW28" s="28" t="e">
        <f>CV28/(BS28-COUNTIFS(具体项目表!I:I,B17,具体项目表!BR:BR,"无需办理",具体项目表!J:J,"新建")-COUNTIFS(具体项目表!I:I,B18,具体项目表!BR:BR,"无需办理",具体项目表!J:J,"新建")-COUNTIFS(具体项目表!I:I,B19,具体项目表!BR:BR,"无需办理",具体项目表!J:J,"新建")-COUNTIFS(具体项目表!I:I,B20,具体项目表!BR:BR,"无需办理",具体项目表!J:J,"新建")-COUNTIFS(具体项目表!I:I,B21,具体项目表!BR:BR,"无需办理",具体项目表!J:J,"新建")-COUNTIFS(具体项目表!I:I,B22,具体项目表!BR:BR,"无需办理",具体项目表!J:J,"新建")-COUNTIFS(具体项目表!I:I,B23,具体项目表!BR:BR,"无需办理",具体项目表!J:J,"新建")-COUNTIFS(具体项目表!I:I,B24,具体项目表!BR:BR,"无需办理",具体项目表!J:J,"新建")-COUNTIFS(具体项目表!I:I,B25,具体项目表!BR:BR,"无需办理",具体项目表!J:J,"新建")-COUNTIFS(具体项目表!I:I,B26,具体项目表!BR:BR,"无需办理",具体项目表!J:J,"新建")-COUNTIFS(具体项目表!I:I,B27,具体项目表!BR:BR,"无需办理",具体项目表!J:J,"新建"))</f>
        <v>#DIV/0!</v>
      </c>
      <c r="CX28" s="26">
        <f>SUM(CX17:CX27)</f>
        <v>0</v>
      </c>
      <c r="CY28" s="28" t="e">
        <f>CX28/BS28</f>
        <v>#DIV/0!</v>
      </c>
      <c r="CZ28" s="49">
        <f>CX28-BS28</f>
        <v>0</v>
      </c>
      <c r="DA28" s="4">
        <f>SUM(DA17:DA27)</f>
        <v>0</v>
      </c>
      <c r="DC28" s="4">
        <f>SUM(DC17:DC27)</f>
        <v>0</v>
      </c>
      <c r="DD28" s="4">
        <f>SUM(DD17:DD27)</f>
        <v>0</v>
      </c>
      <c r="DE28" s="50" t="e">
        <f>DA28/DC28</f>
        <v>#DIV/0!</v>
      </c>
    </row>
  </sheetData>
  <mergeCells count="54">
    <mergeCell ref="A2:AG2"/>
    <mergeCell ref="AJ2:BO2"/>
    <mergeCell ref="BR2:CW2"/>
    <mergeCell ref="A3:E3"/>
    <mergeCell ref="AJ3:AM3"/>
    <mergeCell ref="BR3:BU3"/>
    <mergeCell ref="C4:E4"/>
    <mergeCell ref="F4:I4"/>
    <mergeCell ref="J4:K4"/>
    <mergeCell ref="L4:M4"/>
    <mergeCell ref="N4:O4"/>
    <mergeCell ref="P4:Q4"/>
    <mergeCell ref="R4:S4"/>
    <mergeCell ref="T4:U4"/>
    <mergeCell ref="V4:W4"/>
    <mergeCell ref="X4:Y4"/>
    <mergeCell ref="Z4:AA4"/>
    <mergeCell ref="AB4:AC4"/>
    <mergeCell ref="AD4:AE4"/>
    <mergeCell ref="AF4:AG4"/>
    <mergeCell ref="AH4:AI4"/>
    <mergeCell ref="AK4:AM4"/>
    <mergeCell ref="AN4:AQ4"/>
    <mergeCell ref="AR4:AS4"/>
    <mergeCell ref="AT4:AU4"/>
    <mergeCell ref="AV4:AW4"/>
    <mergeCell ref="AX4:AY4"/>
    <mergeCell ref="AZ4:BA4"/>
    <mergeCell ref="BB4:BC4"/>
    <mergeCell ref="BD4:BE4"/>
    <mergeCell ref="BF4:BG4"/>
    <mergeCell ref="BH4:BI4"/>
    <mergeCell ref="BJ4:BK4"/>
    <mergeCell ref="BL4:BM4"/>
    <mergeCell ref="BN4:BO4"/>
    <mergeCell ref="BP4:BQ4"/>
    <mergeCell ref="BS4:BU4"/>
    <mergeCell ref="BV4:BY4"/>
    <mergeCell ref="BZ4:CA4"/>
    <mergeCell ref="CB4:CC4"/>
    <mergeCell ref="CD4:CE4"/>
    <mergeCell ref="CF4:CG4"/>
    <mergeCell ref="CH4:CI4"/>
    <mergeCell ref="CJ4:CK4"/>
    <mergeCell ref="CL4:CM4"/>
    <mergeCell ref="CN4:CO4"/>
    <mergeCell ref="CP4:CQ4"/>
    <mergeCell ref="CR4:CS4"/>
    <mergeCell ref="CT4:CU4"/>
    <mergeCell ref="CV4:CW4"/>
    <mergeCell ref="CX4:CY4"/>
    <mergeCell ref="A4:A5"/>
    <mergeCell ref="AJ4:AJ5"/>
    <mergeCell ref="BR4:BR5"/>
  </mergeCells>
  <printOptions horizontalCentered="1"/>
  <pageMargins left="0.590277777777778" right="0.590277777777778" top="0.590277777777778" bottom="0.511805555555556" header="0.507638888888889" footer="0.507638888888889"/>
  <pageSetup paperSize="9" scale="13" fitToHeight="0" orientation="landscape" horizontalDpi="600" verticalDpi="600"/>
  <headerFooter alignWithMargins="0" scaleWithDoc="0"/>
  <colBreaks count="2" manualBreakCount="2">
    <brk id="35" max="27" man="1"/>
    <brk id="69" max="27" man="1"/>
  </colBreaks>
  <ignoredErrors>
    <ignoredError sqref="AO28 BW28"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13"/>
  <sheetViews>
    <sheetView view="pageBreakPreview" zoomScale="70" zoomScaleNormal="100" workbookViewId="0">
      <selection activeCell="C1" sqref="A$1:C$1048576"/>
    </sheetView>
  </sheetViews>
  <sheetFormatPr defaultColWidth="9" defaultRowHeight="14.25"/>
  <cols>
    <col min="1" max="1" width="8.64166666666667" style="4" customWidth="1"/>
    <col min="2" max="2" width="8.64166666666667" style="4" hidden="1" customWidth="1"/>
    <col min="3" max="103" width="8.64166666666667" style="4" customWidth="1"/>
    <col min="104" max="16384" width="9" style="4"/>
  </cols>
  <sheetData>
    <row r="1" ht="18.75" spans="1:260">
      <c r="B1" s="5"/>
    </row>
    <row r="2" s="1" customFormat="1" ht="24.95" customHeight="1" spans="1:260">
      <c r="B2" s="6" t="s">
        <v>660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7" t="s">
        <v>661</v>
      </c>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t="s">
        <v>662</v>
      </c>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row>
    <row r="3" s="2" customFormat="1" ht="15" customHeight="1" spans="1:260">
      <c r="B3" s="9"/>
      <c r="C3" s="10"/>
      <c r="D3" s="10"/>
      <c r="E3" s="10"/>
      <c r="F3" s="11"/>
      <c r="G3" s="11"/>
      <c r="H3" s="11"/>
      <c r="I3" s="11"/>
      <c r="J3" s="12"/>
      <c r="K3" s="12"/>
      <c r="L3" s="12"/>
      <c r="M3" s="12"/>
      <c r="N3" s="12"/>
      <c r="O3" s="12"/>
      <c r="P3" s="12"/>
      <c r="Q3" s="12"/>
      <c r="R3" s="12"/>
      <c r="S3" s="12"/>
      <c r="T3" s="12"/>
      <c r="U3" s="12"/>
      <c r="Y3" s="12"/>
      <c r="Z3" s="12"/>
      <c r="AA3" s="12"/>
      <c r="AB3" s="13"/>
      <c r="AD3" s="13"/>
      <c r="AE3" s="13"/>
      <c r="AF3" s="14"/>
      <c r="AG3" s="13"/>
      <c r="AH3" s="15" t="s">
        <v>611</v>
      </c>
      <c r="AI3" s="13"/>
      <c r="AJ3" s="16"/>
      <c r="AK3" s="17"/>
      <c r="AL3" s="17"/>
      <c r="AM3" s="17"/>
      <c r="AN3" s="17"/>
      <c r="AO3" s="17"/>
      <c r="AP3" s="17"/>
      <c r="AQ3" s="17"/>
      <c r="AR3" s="13"/>
      <c r="AS3" s="13"/>
      <c r="AT3" s="13"/>
      <c r="AU3" s="13"/>
      <c r="AV3" s="13"/>
      <c r="AW3" s="13"/>
      <c r="AX3" s="13"/>
      <c r="AY3" s="13"/>
      <c r="AZ3" s="13"/>
      <c r="BA3" s="13"/>
      <c r="BB3" s="13"/>
      <c r="BC3" s="13"/>
      <c r="BE3" s="13"/>
      <c r="BG3" s="13"/>
      <c r="BH3" s="13"/>
      <c r="BI3" s="13"/>
      <c r="BJ3" s="13"/>
      <c r="BK3" s="13"/>
      <c r="BL3" s="13"/>
      <c r="BM3" s="13"/>
      <c r="BO3" s="13"/>
      <c r="BP3" s="18" t="s">
        <v>612</v>
      </c>
      <c r="BQ3" s="13"/>
      <c r="BR3" s="16"/>
      <c r="BS3" s="17"/>
      <c r="BT3" s="17"/>
      <c r="BU3" s="17"/>
      <c r="BV3" s="17"/>
      <c r="BW3" s="17"/>
      <c r="BX3" s="17"/>
      <c r="BY3" s="17"/>
      <c r="BZ3" s="13"/>
      <c r="CA3" s="13"/>
      <c r="CB3" s="13"/>
      <c r="CC3" s="13"/>
      <c r="CD3" s="13"/>
      <c r="CE3" s="13"/>
      <c r="CF3" s="13"/>
      <c r="CG3" s="13"/>
      <c r="CH3" s="13"/>
      <c r="CI3" s="13"/>
      <c r="CJ3" s="13"/>
      <c r="CK3" s="13"/>
      <c r="CM3" s="13"/>
      <c r="CO3" s="13"/>
      <c r="CR3" s="13"/>
      <c r="CS3" s="13"/>
      <c r="CT3" s="13"/>
      <c r="CU3" s="13"/>
      <c r="CW3" s="13"/>
      <c r="CX3" s="18" t="s">
        <v>612</v>
      </c>
    </row>
    <row r="4" s="3" customFormat="1" ht="35" customHeight="1" spans="1:260">
      <c r="A4" s="19" t="s">
        <v>663</v>
      </c>
      <c r="B4" s="19"/>
      <c r="C4" s="19" t="s">
        <v>614</v>
      </c>
      <c r="D4" s="19"/>
      <c r="E4" s="19"/>
      <c r="F4" s="19" t="s">
        <v>615</v>
      </c>
      <c r="G4" s="19"/>
      <c r="H4" s="19"/>
      <c r="I4" s="19"/>
      <c r="J4" s="20" t="s">
        <v>36</v>
      </c>
      <c r="K4" s="20"/>
      <c r="L4" s="20" t="s">
        <v>37</v>
      </c>
      <c r="M4" s="20"/>
      <c r="N4" s="20" t="s">
        <v>38</v>
      </c>
      <c r="O4" s="20"/>
      <c r="P4" s="20" t="s">
        <v>39</v>
      </c>
      <c r="Q4" s="20"/>
      <c r="R4" s="20" t="s">
        <v>40</v>
      </c>
      <c r="S4" s="20"/>
      <c r="T4" s="20" t="s">
        <v>41</v>
      </c>
      <c r="U4" s="20"/>
      <c r="V4" s="20" t="s">
        <v>42</v>
      </c>
      <c r="W4" s="20"/>
      <c r="X4" s="20" t="s">
        <v>43</v>
      </c>
      <c r="Y4" s="20"/>
      <c r="Z4" s="20" t="s">
        <v>44</v>
      </c>
      <c r="AA4" s="20"/>
      <c r="AB4" s="20" t="s">
        <v>45</v>
      </c>
      <c r="AC4" s="20"/>
      <c r="AD4" s="20" t="s">
        <v>46</v>
      </c>
      <c r="AE4" s="20"/>
      <c r="AF4" s="20" t="s">
        <v>616</v>
      </c>
      <c r="AG4" s="20"/>
      <c r="AH4" s="21" t="s">
        <v>617</v>
      </c>
      <c r="AI4" s="21"/>
      <c r="AJ4" s="22" t="s">
        <v>613</v>
      </c>
      <c r="AK4" s="19" t="s">
        <v>614</v>
      </c>
      <c r="AL4" s="19"/>
      <c r="AM4" s="19"/>
      <c r="AN4" s="19" t="s">
        <v>615</v>
      </c>
      <c r="AO4" s="19"/>
      <c r="AP4" s="19"/>
      <c r="AQ4" s="19"/>
      <c r="AR4" s="20" t="s">
        <v>36</v>
      </c>
      <c r="AS4" s="20"/>
      <c r="AT4" s="20" t="s">
        <v>37</v>
      </c>
      <c r="AU4" s="20"/>
      <c r="AV4" s="20" t="s">
        <v>38</v>
      </c>
      <c r="AW4" s="20"/>
      <c r="AX4" s="20" t="s">
        <v>39</v>
      </c>
      <c r="AY4" s="20"/>
      <c r="AZ4" s="20" t="s">
        <v>40</v>
      </c>
      <c r="BA4" s="20"/>
      <c r="BB4" s="20" t="s">
        <v>41</v>
      </c>
      <c r="BC4" s="20"/>
      <c r="BD4" s="20" t="s">
        <v>42</v>
      </c>
      <c r="BE4" s="20"/>
      <c r="BF4" s="20" t="s">
        <v>43</v>
      </c>
      <c r="BG4" s="20"/>
      <c r="BH4" s="20" t="s">
        <v>44</v>
      </c>
      <c r="BI4" s="20"/>
      <c r="BJ4" s="20" t="s">
        <v>45</v>
      </c>
      <c r="BK4" s="20"/>
      <c r="BL4" s="20" t="s">
        <v>46</v>
      </c>
      <c r="BM4" s="20"/>
      <c r="BN4" s="20" t="s">
        <v>616</v>
      </c>
      <c r="BO4" s="20"/>
      <c r="BP4" s="21" t="s">
        <v>617</v>
      </c>
      <c r="BQ4" s="21"/>
      <c r="BR4" s="22" t="s">
        <v>613</v>
      </c>
      <c r="BS4" s="19" t="s">
        <v>614</v>
      </c>
      <c r="BT4" s="19"/>
      <c r="BU4" s="19"/>
      <c r="BV4" s="19" t="s">
        <v>615</v>
      </c>
      <c r="BW4" s="19"/>
      <c r="BX4" s="19"/>
      <c r="BY4" s="19"/>
      <c r="BZ4" s="20" t="s">
        <v>36</v>
      </c>
      <c r="CA4" s="20"/>
      <c r="CB4" s="20" t="s">
        <v>37</v>
      </c>
      <c r="CC4" s="20"/>
      <c r="CD4" s="20" t="s">
        <v>38</v>
      </c>
      <c r="CE4" s="20"/>
      <c r="CF4" s="20" t="s">
        <v>39</v>
      </c>
      <c r="CG4" s="20"/>
      <c r="CH4" s="20" t="s">
        <v>40</v>
      </c>
      <c r="CI4" s="20"/>
      <c r="CJ4" s="20" t="s">
        <v>41</v>
      </c>
      <c r="CK4" s="20"/>
      <c r="CL4" s="20" t="s">
        <v>42</v>
      </c>
      <c r="CM4" s="20"/>
      <c r="CN4" s="20" t="s">
        <v>43</v>
      </c>
      <c r="CO4" s="20"/>
      <c r="CP4" s="20" t="s">
        <v>44</v>
      </c>
      <c r="CQ4" s="20"/>
      <c r="CR4" s="20" t="s">
        <v>45</v>
      </c>
      <c r="CS4" s="20"/>
      <c r="CT4" s="20" t="s">
        <v>46</v>
      </c>
      <c r="CU4" s="20"/>
      <c r="CV4" s="20" t="s">
        <v>616</v>
      </c>
      <c r="CW4" s="20"/>
      <c r="CX4" s="21" t="s">
        <v>617</v>
      </c>
      <c r="CY4" s="21"/>
    </row>
    <row r="5" s="4" customFormat="1" ht="35" customHeight="1" spans="1:260">
      <c r="A5" s="23"/>
      <c r="B5" s="23"/>
      <c r="C5" s="23" t="s">
        <v>618</v>
      </c>
      <c r="D5" s="23" t="s">
        <v>11</v>
      </c>
      <c r="E5" s="19" t="s">
        <v>619</v>
      </c>
      <c r="F5" s="19" t="s">
        <v>620</v>
      </c>
      <c r="G5" s="19" t="s">
        <v>621</v>
      </c>
      <c r="H5" s="19" t="s">
        <v>622</v>
      </c>
      <c r="I5" s="19" t="s">
        <v>623</v>
      </c>
      <c r="J5" s="23" t="s">
        <v>624</v>
      </c>
      <c r="K5" s="23" t="s">
        <v>625</v>
      </c>
      <c r="L5" s="23" t="s">
        <v>624</v>
      </c>
      <c r="M5" s="23" t="s">
        <v>625</v>
      </c>
      <c r="N5" s="23" t="s">
        <v>624</v>
      </c>
      <c r="O5" s="23" t="s">
        <v>625</v>
      </c>
      <c r="P5" s="23" t="s">
        <v>624</v>
      </c>
      <c r="Q5" s="23" t="s">
        <v>625</v>
      </c>
      <c r="R5" s="23" t="s">
        <v>624</v>
      </c>
      <c r="S5" s="23" t="s">
        <v>625</v>
      </c>
      <c r="T5" s="23" t="s">
        <v>624</v>
      </c>
      <c r="U5" s="23" t="s">
        <v>625</v>
      </c>
      <c r="V5" s="23" t="s">
        <v>624</v>
      </c>
      <c r="W5" s="23" t="s">
        <v>625</v>
      </c>
      <c r="X5" s="23" t="s">
        <v>624</v>
      </c>
      <c r="Y5" s="23" t="s">
        <v>625</v>
      </c>
      <c r="Z5" s="23" t="s">
        <v>624</v>
      </c>
      <c r="AA5" s="23" t="s">
        <v>625</v>
      </c>
      <c r="AB5" s="23" t="s">
        <v>624</v>
      </c>
      <c r="AC5" s="23" t="s">
        <v>625</v>
      </c>
      <c r="AD5" s="23" t="s">
        <v>624</v>
      </c>
      <c r="AE5" s="23" t="s">
        <v>625</v>
      </c>
      <c r="AF5" s="23" t="s">
        <v>624</v>
      </c>
      <c r="AG5" s="23" t="s">
        <v>625</v>
      </c>
      <c r="AH5" s="22" t="s">
        <v>624</v>
      </c>
      <c r="AI5" s="19" t="s">
        <v>625</v>
      </c>
      <c r="AJ5" s="24"/>
      <c r="AK5" s="23" t="s">
        <v>618</v>
      </c>
      <c r="AL5" s="23" t="s">
        <v>11</v>
      </c>
      <c r="AM5" s="19" t="s">
        <v>619</v>
      </c>
      <c r="AN5" s="19" t="s">
        <v>620</v>
      </c>
      <c r="AO5" s="19" t="s">
        <v>621</v>
      </c>
      <c r="AP5" s="19" t="s">
        <v>622</v>
      </c>
      <c r="AQ5" s="19" t="s">
        <v>623</v>
      </c>
      <c r="AR5" s="23" t="s">
        <v>624</v>
      </c>
      <c r="AS5" s="23" t="s">
        <v>625</v>
      </c>
      <c r="AT5" s="23" t="s">
        <v>624</v>
      </c>
      <c r="AU5" s="23" t="s">
        <v>625</v>
      </c>
      <c r="AV5" s="23" t="s">
        <v>624</v>
      </c>
      <c r="AW5" s="23" t="s">
        <v>625</v>
      </c>
      <c r="AX5" s="23" t="s">
        <v>624</v>
      </c>
      <c r="AY5" s="23" t="s">
        <v>625</v>
      </c>
      <c r="AZ5" s="23" t="s">
        <v>624</v>
      </c>
      <c r="BA5" s="23" t="s">
        <v>625</v>
      </c>
      <c r="BB5" s="23" t="s">
        <v>624</v>
      </c>
      <c r="BC5" s="23" t="s">
        <v>625</v>
      </c>
      <c r="BD5" s="23" t="s">
        <v>624</v>
      </c>
      <c r="BE5" s="23" t="s">
        <v>625</v>
      </c>
      <c r="BF5" s="23" t="s">
        <v>624</v>
      </c>
      <c r="BG5" s="23" t="s">
        <v>625</v>
      </c>
      <c r="BH5" s="23" t="s">
        <v>624</v>
      </c>
      <c r="BI5" s="23" t="s">
        <v>625</v>
      </c>
      <c r="BJ5" s="23" t="s">
        <v>624</v>
      </c>
      <c r="BK5" s="23" t="s">
        <v>625</v>
      </c>
      <c r="BL5" s="23" t="s">
        <v>624</v>
      </c>
      <c r="BM5" s="23" t="s">
        <v>625</v>
      </c>
      <c r="BN5" s="23" t="s">
        <v>624</v>
      </c>
      <c r="BO5" s="23" t="s">
        <v>625</v>
      </c>
      <c r="BP5" s="22" t="s">
        <v>624</v>
      </c>
      <c r="BQ5" s="19" t="s">
        <v>625</v>
      </c>
      <c r="BR5" s="24"/>
      <c r="BS5" s="23" t="s">
        <v>618</v>
      </c>
      <c r="BT5" s="23" t="s">
        <v>11</v>
      </c>
      <c r="BU5" s="19" t="s">
        <v>619</v>
      </c>
      <c r="BV5" s="19" t="s">
        <v>620</v>
      </c>
      <c r="BW5" s="19" t="s">
        <v>621</v>
      </c>
      <c r="BX5" s="19" t="s">
        <v>622</v>
      </c>
      <c r="BY5" s="19" t="s">
        <v>623</v>
      </c>
      <c r="BZ5" s="23" t="s">
        <v>624</v>
      </c>
      <c r="CA5" s="23" t="s">
        <v>625</v>
      </c>
      <c r="CB5" s="23" t="s">
        <v>624</v>
      </c>
      <c r="CC5" s="23" t="s">
        <v>625</v>
      </c>
      <c r="CD5" s="23" t="s">
        <v>624</v>
      </c>
      <c r="CE5" s="23" t="s">
        <v>625</v>
      </c>
      <c r="CF5" s="23" t="s">
        <v>624</v>
      </c>
      <c r="CG5" s="23" t="s">
        <v>625</v>
      </c>
      <c r="CH5" s="23" t="s">
        <v>624</v>
      </c>
      <c r="CI5" s="23" t="s">
        <v>625</v>
      </c>
      <c r="CJ5" s="23" t="s">
        <v>624</v>
      </c>
      <c r="CK5" s="23" t="s">
        <v>625</v>
      </c>
      <c r="CL5" s="23" t="s">
        <v>624</v>
      </c>
      <c r="CM5" s="23" t="s">
        <v>625</v>
      </c>
      <c r="CN5" s="23" t="s">
        <v>624</v>
      </c>
      <c r="CO5" s="23" t="s">
        <v>625</v>
      </c>
      <c r="CP5" s="23" t="s">
        <v>624</v>
      </c>
      <c r="CQ5" s="23" t="s">
        <v>625</v>
      </c>
      <c r="CR5" s="23" t="s">
        <v>624</v>
      </c>
      <c r="CS5" s="23" t="s">
        <v>625</v>
      </c>
      <c r="CT5" s="23" t="s">
        <v>624</v>
      </c>
      <c r="CU5" s="23" t="s">
        <v>625</v>
      </c>
      <c r="CV5" s="23" t="s">
        <v>624</v>
      </c>
      <c r="CW5" s="23" t="s">
        <v>625</v>
      </c>
      <c r="CX5" s="22" t="s">
        <v>624</v>
      </c>
      <c r="CY5" s="19" t="s">
        <v>625</v>
      </c>
    </row>
    <row r="6" s="4" customFormat="1" ht="35" customHeight="1" spans="1:260">
      <c r="A6" s="25" t="s">
        <v>626</v>
      </c>
      <c r="B6" s="25"/>
      <c r="C6" s="26">
        <f>AK6+BS6</f>
        <v>0</v>
      </c>
      <c r="D6" s="27">
        <f>AL6+BT6</f>
        <v>0</v>
      </c>
      <c r="E6" s="27">
        <f>AM6+BU6</f>
        <v>0</v>
      </c>
      <c r="F6" s="26">
        <f>SUM(F7:F13)</f>
        <v>0</v>
      </c>
      <c r="G6" s="28" t="e">
        <f>F6/C6</f>
        <v>#DIV/0!</v>
      </c>
      <c r="H6" s="27" t="e">
        <f>SUM(H7:H13)</f>
        <v>#REF!</v>
      </c>
      <c r="I6" s="29" t="e">
        <f>H6/E6</f>
        <v>#REF!</v>
      </c>
      <c r="J6" s="26">
        <f>AR6+BZ6</f>
        <v>0</v>
      </c>
      <c r="K6" s="28" t="e">
        <f>J6/C6</f>
        <v>#DIV/0!</v>
      </c>
      <c r="L6" s="30">
        <f>AT6+CB6</f>
        <v>0</v>
      </c>
      <c r="M6" s="28" t="e">
        <f>L6/C6</f>
        <v>#DIV/0!</v>
      </c>
      <c r="N6" s="31">
        <f>AV6+CD6</f>
        <v>0</v>
      </c>
      <c r="O6" s="28" t="e">
        <f>N6/C6</f>
        <v>#DIV/0!</v>
      </c>
      <c r="P6" s="30">
        <f>AX6+CF6</f>
        <v>0</v>
      </c>
      <c r="Q6" s="28" t="e">
        <f>P6/C6</f>
        <v>#DIV/0!</v>
      </c>
      <c r="R6" s="30">
        <f>AZ6+CH6</f>
        <v>0</v>
      </c>
      <c r="S6" s="28" t="e">
        <f>R6/C6</f>
        <v>#DIV/0!</v>
      </c>
      <c r="T6" s="31">
        <f>BB6+CJ6</f>
        <v>0</v>
      </c>
      <c r="U6" s="28" t="e">
        <f>T6/C6</f>
        <v>#DIV/0!</v>
      </c>
      <c r="V6" s="31">
        <f>BD6+CL6</f>
        <v>0</v>
      </c>
      <c r="W6" s="28" t="e">
        <f>V6/C6</f>
        <v>#DIV/0!</v>
      </c>
      <c r="X6" s="31">
        <f>BF6+CN6</f>
        <v>0</v>
      </c>
      <c r="Y6" s="28" t="e">
        <f>X6/C6</f>
        <v>#DIV/0!</v>
      </c>
      <c r="Z6" s="31">
        <f>BH6+CP6</f>
        <v>0</v>
      </c>
      <c r="AA6" s="28" t="e">
        <f>Z6/C6</f>
        <v>#DIV/0!</v>
      </c>
      <c r="AB6" s="31">
        <f>BJ6+CR6</f>
        <v>0</v>
      </c>
      <c r="AC6" s="28" t="e">
        <f>AB6/C6</f>
        <v>#DIV/0!</v>
      </c>
      <c r="AD6" s="31">
        <f>BL6+CT6</f>
        <v>0</v>
      </c>
      <c r="AE6" s="28" t="e">
        <f>AD6/C6</f>
        <v>#DIV/0!</v>
      </c>
      <c r="AF6" s="31">
        <f>BN6+CV6</f>
        <v>0</v>
      </c>
      <c r="AG6" s="28" t="e">
        <f>AF6/C6</f>
        <v>#DIV/0!</v>
      </c>
      <c r="AH6" s="31">
        <f>BP6+CX6</f>
        <v>0</v>
      </c>
      <c r="AI6" s="28" t="e">
        <f>AH6/C6</f>
        <v>#DIV/0!</v>
      </c>
      <c r="AJ6" s="24" t="s">
        <v>626</v>
      </c>
      <c r="AK6" s="31">
        <f>SUM(AK7:AK13)</f>
        <v>0</v>
      </c>
      <c r="AL6" s="27">
        <f>SUM(AL7:AL13)</f>
        <v>0</v>
      </c>
      <c r="AM6" s="27">
        <f>SUM(AM7:AM13)</f>
        <v>0</v>
      </c>
      <c r="AN6" s="26">
        <f>SUM(AN7:AN13)</f>
        <v>0</v>
      </c>
      <c r="AO6" s="28" t="e">
        <f>AN6/AK6</f>
        <v>#DIV/0!</v>
      </c>
      <c r="AP6" s="27" t="e">
        <f>SUM(AP7:AP13)</f>
        <v>#REF!</v>
      </c>
      <c r="AQ6" s="28" t="e">
        <f>AP6/AM6</f>
        <v>#REF!</v>
      </c>
      <c r="AR6" s="31">
        <f>SUM(AR7:AR13)</f>
        <v>0</v>
      </c>
      <c r="AS6" s="28" t="e">
        <f>AR6/AK6</f>
        <v>#DIV/0!</v>
      </c>
      <c r="AT6" s="30">
        <f>SUM(AT7:AT13)</f>
        <v>0</v>
      </c>
      <c r="AU6" s="28" t="e">
        <f>AT6/AK6</f>
        <v>#DIV/0!</v>
      </c>
      <c r="AV6" s="31">
        <f>SUM(AV7:AV13)</f>
        <v>0</v>
      </c>
      <c r="AW6" s="28" t="e">
        <f>AV6/AK6</f>
        <v>#DIV/0!</v>
      </c>
      <c r="AX6" s="30">
        <f>SUM(AX7:AX13)</f>
        <v>0</v>
      </c>
      <c r="AY6" s="28" t="e">
        <f>AX6/AK6</f>
        <v>#DIV/0!</v>
      </c>
      <c r="AZ6" s="30">
        <f>SUM(AZ7:AZ13)</f>
        <v>0</v>
      </c>
      <c r="BA6" s="28" t="e">
        <f>AZ6/AK6</f>
        <v>#DIV/0!</v>
      </c>
      <c r="BB6" s="31">
        <f>SUM(BB7:BB13)</f>
        <v>0</v>
      </c>
      <c r="BC6" s="28" t="e">
        <f>BB6/AK6</f>
        <v>#DIV/0!</v>
      </c>
      <c r="BD6" s="31">
        <f>SUM(BD7:BD13)</f>
        <v>0</v>
      </c>
      <c r="BE6" s="28" t="e">
        <f>BD6/AK6</f>
        <v>#DIV/0!</v>
      </c>
      <c r="BF6" s="31">
        <f>SUM(BF7:BF13)</f>
        <v>0</v>
      </c>
      <c r="BG6" s="28" t="e">
        <f>BF6/AK6</f>
        <v>#DIV/0!</v>
      </c>
      <c r="BH6" s="31">
        <f>SUM(BH7:BH13)</f>
        <v>0</v>
      </c>
      <c r="BI6" s="28" t="e">
        <f>BH6/AK6</f>
        <v>#DIV/0!</v>
      </c>
      <c r="BJ6" s="31">
        <f>SUM(BJ7:BJ13)</f>
        <v>0</v>
      </c>
      <c r="BK6" s="28" t="e">
        <f>BJ6/AK6</f>
        <v>#DIV/0!</v>
      </c>
      <c r="BL6" s="31">
        <f>SUM(BL7:BL13)</f>
        <v>0</v>
      </c>
      <c r="BM6" s="28" t="e">
        <f>BL6/AK6</f>
        <v>#DIV/0!</v>
      </c>
      <c r="BN6" s="31">
        <f>SUM(BN7:BN13)</f>
        <v>0</v>
      </c>
      <c r="BO6" s="28" t="e">
        <f>BN6/AK6</f>
        <v>#DIV/0!</v>
      </c>
      <c r="BP6" s="31">
        <f>SUM(BP7:BP13)</f>
        <v>0</v>
      </c>
      <c r="BQ6" s="28" t="e">
        <f>BP6/AK6</f>
        <v>#DIV/0!</v>
      </c>
      <c r="BR6" s="32" t="s">
        <v>626</v>
      </c>
      <c r="BS6" s="31">
        <f>SUM(BS7:BS13)</f>
        <v>0</v>
      </c>
      <c r="BT6" s="27">
        <f>SUM(BT7:BT13)</f>
        <v>0</v>
      </c>
      <c r="BU6" s="27">
        <f>SUM(BU7:BU13)</f>
        <v>0</v>
      </c>
      <c r="BV6" s="31">
        <f>SUM(BV7:BV13)</f>
        <v>0</v>
      </c>
      <c r="BW6" s="28" t="e">
        <f>BV6/BS6</f>
        <v>#DIV/0!</v>
      </c>
      <c r="BX6" s="27" t="e">
        <f>SUM(BX7:BX13)</f>
        <v>#REF!</v>
      </c>
      <c r="BY6" s="28" t="e">
        <f>BX6/BU6</f>
        <v>#REF!</v>
      </c>
      <c r="BZ6" s="31">
        <f>SUM(BZ7:BZ13)</f>
        <v>0</v>
      </c>
      <c r="CA6" s="28" t="e">
        <f>BZ6/BS6</f>
        <v>#DIV/0!</v>
      </c>
      <c r="CB6" s="30">
        <f>SUM(CB7:CB13)</f>
        <v>0</v>
      </c>
      <c r="CC6" s="28" t="e">
        <f>CB6/BS6</f>
        <v>#DIV/0!</v>
      </c>
      <c r="CD6" s="31">
        <f>SUM(CD7:CD13)</f>
        <v>0</v>
      </c>
      <c r="CE6" s="28" t="e">
        <f>CD6/BS6</f>
        <v>#DIV/0!</v>
      </c>
      <c r="CF6" s="30">
        <f>SUM(CF7:CF13)</f>
        <v>0</v>
      </c>
      <c r="CG6" s="28" t="e">
        <f>CF6/BS6</f>
        <v>#DIV/0!</v>
      </c>
      <c r="CH6" s="30">
        <f>SUM(CH7:CH13)</f>
        <v>0</v>
      </c>
      <c r="CI6" s="28" t="e">
        <f>CH6/BS6</f>
        <v>#DIV/0!</v>
      </c>
      <c r="CJ6" s="31">
        <f>SUM(CJ7:CJ13)</f>
        <v>0</v>
      </c>
      <c r="CK6" s="28" t="e">
        <f>CJ6/BS6</f>
        <v>#DIV/0!</v>
      </c>
      <c r="CL6" s="31">
        <f>SUM(CL7:CL13)</f>
        <v>0</v>
      </c>
      <c r="CM6" s="28" t="e">
        <f>CL6/BS6</f>
        <v>#DIV/0!</v>
      </c>
      <c r="CN6" s="31">
        <f>SUM(CN7:CN13)</f>
        <v>0</v>
      </c>
      <c r="CO6" s="33" t="e">
        <f>CN6/BS6</f>
        <v>#DIV/0!</v>
      </c>
      <c r="CP6" s="31">
        <f>SUM(CP7:CP13)</f>
        <v>0</v>
      </c>
      <c r="CQ6" s="33" t="e">
        <f>CP6/BS6</f>
        <v>#DIV/0!</v>
      </c>
      <c r="CR6" s="31">
        <f>SUM(CR7:CR13)</f>
        <v>0</v>
      </c>
      <c r="CS6" s="28" t="e">
        <f>CR6/BS6</f>
        <v>#DIV/0!</v>
      </c>
      <c r="CT6" s="31">
        <f>SUM(CT7:CT13)</f>
        <v>0</v>
      </c>
      <c r="CU6" s="28" t="e">
        <f>CT6/BS6</f>
        <v>#DIV/0!</v>
      </c>
      <c r="CV6" s="31">
        <f>SUM(CV7:CV13)</f>
        <v>0</v>
      </c>
      <c r="CW6" s="28" t="e">
        <f>CV6/BS6</f>
        <v>#DIV/0!</v>
      </c>
      <c r="CX6" s="31">
        <f>SUM(CX7:CX13)</f>
        <v>0</v>
      </c>
      <c r="CY6" s="28" t="e">
        <f>CX6/BS6</f>
        <v>#DIV/0!</v>
      </c>
    </row>
    <row r="7" s="4" customFormat="1" ht="35" customHeight="1" spans="1:260">
      <c r="A7" s="25" t="s">
        <v>664</v>
      </c>
      <c r="B7" s="25" t="s">
        <v>664</v>
      </c>
      <c r="C7" s="31">
        <f>AK7+BS7</f>
        <v>0</v>
      </c>
      <c r="D7" s="27">
        <f>AL7+BT7</f>
        <v>0</v>
      </c>
      <c r="E7" s="27">
        <f>AM7+BU7</f>
        <v>0</v>
      </c>
      <c r="F7" s="26">
        <f>AN7+BV7</f>
        <v>0</v>
      </c>
      <c r="G7" s="34" t="e">
        <f>F7/C7</f>
        <v>#DIV/0!</v>
      </c>
      <c r="H7" s="27" t="e">
        <f>AP7+BX7</f>
        <v>#REF!</v>
      </c>
      <c r="I7" s="28" t="e">
        <f>H7/E7</f>
        <v>#REF!</v>
      </c>
      <c r="J7" s="31">
        <f>AR7+BZ7</f>
        <v>0</v>
      </c>
      <c r="K7" s="28" t="e">
        <f>J7/C7</f>
        <v>#DIV/0!</v>
      </c>
      <c r="L7" s="30">
        <f>AT7+CB7</f>
        <v>0</v>
      </c>
      <c r="M7" s="28" t="e">
        <f>L7/C7</f>
        <v>#DIV/0!</v>
      </c>
      <c r="N7" s="31">
        <f>AV7+CD7</f>
        <v>0</v>
      </c>
      <c r="O7" s="28" t="e">
        <f>N7/C7</f>
        <v>#DIV/0!</v>
      </c>
      <c r="P7" s="30">
        <f>AX7+CF7</f>
        <v>0</v>
      </c>
      <c r="Q7" s="28" t="e">
        <f>P7/C7</f>
        <v>#DIV/0!</v>
      </c>
      <c r="R7" s="30">
        <f>AZ7+CH7</f>
        <v>0</v>
      </c>
      <c r="S7" s="28" t="e">
        <f>R7/C7</f>
        <v>#DIV/0!</v>
      </c>
      <c r="T7" s="31">
        <f>BB7+CJ7</f>
        <v>0</v>
      </c>
      <c r="U7" s="28" t="e">
        <f>T7/C7</f>
        <v>#DIV/0!</v>
      </c>
      <c r="V7" s="31">
        <f>BD7+CL7</f>
        <v>0</v>
      </c>
      <c r="W7" s="28" t="e">
        <f>V7/C7</f>
        <v>#DIV/0!</v>
      </c>
      <c r="X7" s="31">
        <f>BF7+CN7</f>
        <v>0</v>
      </c>
      <c r="Y7" s="28" t="e">
        <f>X7/C7</f>
        <v>#DIV/0!</v>
      </c>
      <c r="Z7" s="31">
        <f>BH7+CP7</f>
        <v>0</v>
      </c>
      <c r="AA7" s="28" t="e">
        <f>Z7/C7</f>
        <v>#DIV/0!</v>
      </c>
      <c r="AB7" s="31">
        <f>BJ7+CR7</f>
        <v>0</v>
      </c>
      <c r="AC7" s="28" t="e">
        <f>AB7/C7</f>
        <v>#DIV/0!</v>
      </c>
      <c r="AD7" s="31">
        <f>BL7+CT7</f>
        <v>0</v>
      </c>
      <c r="AE7" s="28" t="e">
        <f>AD7/C7</f>
        <v>#DIV/0!</v>
      </c>
      <c r="AF7" s="31">
        <f>BN7+CV7</f>
        <v>0</v>
      </c>
      <c r="AG7" s="28" t="e">
        <f>AF7/C7</f>
        <v>#DIV/0!</v>
      </c>
      <c r="AH7" s="31">
        <f>BP7+CX7</f>
        <v>0</v>
      </c>
      <c r="AI7" s="28" t="e">
        <f>AH7/C7</f>
        <v>#DIV/0!</v>
      </c>
      <c r="AJ7" s="25" t="s">
        <v>664</v>
      </c>
      <c r="AK7" s="31">
        <f>COUNTIFS(具体项目表!BY:BY,B7,具体项目表!J:J,"续建")</f>
        <v>0</v>
      </c>
      <c r="AL7" s="27">
        <f>SUMIFS(具体项目表!K:K,具体项目表!BY:BY,B7,具体项目表!J:J,"续建")</f>
        <v>0</v>
      </c>
      <c r="AM7" s="27">
        <f>SUMIFS(具体项目表!L:L,具体项目表!BY:BY,B7,具体项目表!J:J,"续建")</f>
        <v>0</v>
      </c>
      <c r="AN7" s="35">
        <f>COUNTIFS(具体项目表!BY:BY,B7,具体项目表!J:J,"续建",具体项目表!N:N,"是")</f>
        <v>0</v>
      </c>
      <c r="AO7" s="28" t="e">
        <f>AN7/AK7</f>
        <v>#DIV/0!</v>
      </c>
      <c r="AP7" s="36" t="e">
        <f>SUMIFS(具体项目表!#REF!,具体项目表!BY:BY,B7,具体项目表!J:J,"续建",具体项目表!N:N,"是")</f>
        <v>#REF!</v>
      </c>
      <c r="AQ7" s="28" t="e">
        <f>AP7/AM7</f>
        <v>#REF!</v>
      </c>
      <c r="AR7" s="31">
        <f>COUNTIFS(具体项目表!BY:BY,B7,具体项目表!V:V,"是",具体项目表!J:J,"续建")+COUNTIFS(具体项目表!BY:BY,B7,具体项目表!V:V,"无需办理",具体项目表!J:J,"续建")</f>
        <v>0</v>
      </c>
      <c r="AS7" s="34" t="e">
        <f>AR7/AK7</f>
        <v>#DIV/0!</v>
      </c>
      <c r="AT7" s="30">
        <f>COUNTIFS(具体项目表!BY:BY,B7,具体项目表!AA:AA,"是",具体项目表!J:J,"续建")+COUNTIFS(具体项目表!BY:BY,B7,具体项目表!AA:AA,"无需办理",具体项目表!J:J,"续建")</f>
        <v>0</v>
      </c>
      <c r="AU7" s="28" t="e">
        <f>AT7/AK7</f>
        <v>#DIV/0!</v>
      </c>
      <c r="AV7" s="31">
        <f>COUNTIFS(具体项目表!BY:BY,B7,具体项目表!AE:AE,"是",具体项目表!J:J,"续建")+COUNTIFS(具体项目表!BY:BY,B7,具体项目表!AE:AE,"无需办理",具体项目表!J:J,"续建")</f>
        <v>0</v>
      </c>
      <c r="AW7" s="34" t="e">
        <f>AR7/AK7</f>
        <v>#DIV/0!</v>
      </c>
      <c r="AX7" s="30">
        <f>COUNTIFS(具体项目表!BY:BY,B7,具体项目表!AK:AK,"是",具体项目表!J:J,"续建")+COUNTIFS(具体项目表!BY:BY,B7,具体项目表!AK:AK,"无需办理",具体项目表!J:J,"续建")</f>
        <v>0</v>
      </c>
      <c r="AY7" s="28" t="e">
        <f>AX7/AK7</f>
        <v>#DIV/0!</v>
      </c>
      <c r="AZ7" s="30">
        <f>COUNTIFS(具体项目表!BY:BY,B7,具体项目表!AO:AO,"是",具体项目表!J:J,"续建")+COUNTIFS(具体项目表!BY:BY,B7,具体项目表!AO:AO,"无需办理",具体项目表!J:J,"续建")</f>
        <v>0</v>
      </c>
      <c r="BA7" s="28" t="e">
        <f>AZ7/AK7</f>
        <v>#DIV/0!</v>
      </c>
      <c r="BB7" s="31">
        <f>COUNTIFS(具体项目表!BY:BY,B7,具体项目表!AS:AS,"是",具体项目表!J:J,"续建")+COUNTIFS(具体项目表!BY:BY,B7,具体项目表!AS:AS,"无需办理",具体项目表!J:J,"续建")</f>
        <v>0</v>
      </c>
      <c r="BC7" s="34" t="e">
        <f>BB7/AK7</f>
        <v>#DIV/0!</v>
      </c>
      <c r="BD7" s="31">
        <f>COUNTIFS(具体项目表!BY:BY,B7,具体项目表!AV:AV,"是",具体项目表!J:J,"续建")+COUNTIFS(具体项目表!BY:BY,B7,具体项目表!AV:AV,"无需办理",具体项目表!J:J,"续建")</f>
        <v>0</v>
      </c>
      <c r="BE7" s="28" t="e">
        <f>BD7/AK7</f>
        <v>#DIV/0!</v>
      </c>
      <c r="BF7" s="31">
        <f>COUNTIFS(具体项目表!BY:BY,B7,具体项目表!BA:BA,"是",具体项目表!J:J,"续建")+COUNTIFS(具体项目表!BY:BY,B7,具体项目表!BA:BA,"无需办理",具体项目表!J:J,"续建")</f>
        <v>0</v>
      </c>
      <c r="BG7" s="28" t="e">
        <f>BF7/AK7</f>
        <v>#DIV/0!</v>
      </c>
      <c r="BH7" s="31">
        <f>COUNTIFS(具体项目表!BY:BY,B7,具体项目表!BE:BE,"是",具体项目表!J:J,"续建")+COUNTIFS(具体项目表!BY:BY,B7,具体项目表!BE:BE,"无需办理",具体项目表!J:J,"续建")</f>
        <v>0</v>
      </c>
      <c r="BI7" s="28" t="e">
        <f>BH7/AK7</f>
        <v>#DIV/0!</v>
      </c>
      <c r="BJ7" s="31">
        <f>COUNTIFS(具体项目表!BY:BY,B7,具体项目表!BI:BI,"是",具体项目表!J:J,"续建")+COUNTIFS(具体项目表!BY:BY,B7,具体项目表!BI:BI,"无需办理",具体项目表!J:J,"续建")</f>
        <v>0</v>
      </c>
      <c r="BK7" s="28" t="e">
        <f>BJ7/AK7</f>
        <v>#DIV/0!</v>
      </c>
      <c r="BL7" s="31">
        <f>COUNTIFS(具体项目表!BY:BY,B7,具体项目表!BN:BN,"是",具体项目表!J:J,"续建")+COUNTIFS(具体项目表!BY:BY,B7,具体项目表!BN:BN,"无需办理",具体项目表!J:J,"续建")</f>
        <v>0</v>
      </c>
      <c r="BM7" s="28" t="e">
        <f>BL7/AK7</f>
        <v>#DIV/0!</v>
      </c>
      <c r="BN7" s="31">
        <f>COUNTIFS(具体项目表!BY:BY,B7,具体项目表!BR:BR,"是",具体项目表!J:J,"续建")+COUNTIFS(具体项目表!BY:BY,B7,具体项目表!BR:BR,"无需办理",具体项目表!J:J,"续建")</f>
        <v>0</v>
      </c>
      <c r="BO7" s="28" t="e">
        <f>BN7/AK7</f>
        <v>#DIV/0!</v>
      </c>
      <c r="BP7" s="31">
        <f>COUNTIFS(具体项目表!CG:CG,"0",具体项目表!BY:BY,B7,具体项目表!J:J,"续建")</f>
        <v>0</v>
      </c>
      <c r="BQ7" s="28" t="e">
        <f>BP7/AK7</f>
        <v>#DIV/0!</v>
      </c>
      <c r="BR7" s="25" t="s">
        <v>664</v>
      </c>
      <c r="BS7" s="31">
        <f>COUNTIFS(具体项目表!BY:BY,B7,具体项目表!J:J,"新建")</f>
        <v>0</v>
      </c>
      <c r="BT7" s="27">
        <f>SUMIFS(具体项目表!K:K,具体项目表!BY:BY,B7,具体项目表!J:J,"新建")</f>
        <v>0</v>
      </c>
      <c r="BU7" s="27">
        <f>SUMIFS(具体项目表!L:L,具体项目表!BY:BY,B7,具体项目表!J:J,"新建")</f>
        <v>0</v>
      </c>
      <c r="BV7" s="35">
        <f>COUNTIFS(具体项目表!BY:BY,B7,具体项目表!J:J,"新建",具体项目表!N:N,"是")</f>
        <v>0</v>
      </c>
      <c r="BW7" s="28" t="e">
        <f>BV7/BS7</f>
        <v>#DIV/0!</v>
      </c>
      <c r="BX7" s="27" t="e">
        <f>SUMIFS(具体项目表!#REF!,具体项目表!BY:BY,B7,具体项目表!J:J,"新建",具体项目表!N:N,"是")</f>
        <v>#REF!</v>
      </c>
      <c r="BY7" s="28" t="e">
        <f>BX7/BU7</f>
        <v>#REF!</v>
      </c>
      <c r="BZ7" s="31">
        <f>COUNTIFS(具体项目表!BY:BY,B7,具体项目表!V:V,"是",具体项目表!J:J,"新建")+COUNTIFS(具体项目表!BY:BY,B7,具体项目表!V:V,"无需办理",具体项目表!J:J,"新建")</f>
        <v>0</v>
      </c>
      <c r="CA7" s="28" t="e">
        <f>BZ7/BS7</f>
        <v>#DIV/0!</v>
      </c>
      <c r="CB7" s="30">
        <f>COUNTIFS(具体项目表!BY:BY,B7,具体项目表!AA:AA,"是",具体项目表!J:J,"新建")+COUNTIFS(具体项目表!BY:BY,B7,具体项目表!AA:AA,"无需办理",具体项目表!J:J,"新建")</f>
        <v>0</v>
      </c>
      <c r="CC7" s="28" t="e">
        <f>CB7/BS7</f>
        <v>#DIV/0!</v>
      </c>
      <c r="CD7" s="31">
        <f>COUNTIFS(具体项目表!BY:BY,B7,具体项目表!AE:AE,"是",具体项目表!J:J,"新建")+COUNTIFS(具体项目表!BY:BY,B7,具体项目表!AE:AE,"无需办理",具体项目表!J:J,"新建")</f>
        <v>0</v>
      </c>
      <c r="CE7" s="28" t="e">
        <f>CD7/BS7</f>
        <v>#DIV/0!</v>
      </c>
      <c r="CF7" s="30">
        <f>COUNTIFS(具体项目表!BY:BY,B7,具体项目表!AK:AK,"是",具体项目表!J:J,"新建")+COUNTIFS(具体项目表!BY:BY,B7,具体项目表!AK:AK,"无需办理",具体项目表!J:J,"新建")</f>
        <v>0</v>
      </c>
      <c r="CG7" s="28" t="e">
        <f>CF7/BS7</f>
        <v>#DIV/0!</v>
      </c>
      <c r="CH7" s="30">
        <f>COUNTIFS(具体项目表!BY:BY,B7,具体项目表!AO:AO,"是",具体项目表!J:J,"新建")+COUNTIFS(具体项目表!BY:BY,B7,具体项目表!AO:AO,"无需办理",具体项目表!J:J,"新建")</f>
        <v>0</v>
      </c>
      <c r="CI7" s="28" t="e">
        <f>CH7/BS7</f>
        <v>#DIV/0!</v>
      </c>
      <c r="CJ7" s="31">
        <f>COUNTIFS(具体项目表!BY:BY,B7,具体项目表!AS:AS,"是",具体项目表!J:J,"新建")+COUNTIFS(具体项目表!BY:BY,B7,具体项目表!AS:AS,"无需办理",具体项目表!J:J,"新建")</f>
        <v>0</v>
      </c>
      <c r="CK7" s="28" t="e">
        <f>CJ7/BS7</f>
        <v>#DIV/0!</v>
      </c>
      <c r="CL7" s="31">
        <f>COUNTIFS(具体项目表!BY:BY,B7,具体项目表!AV:AV,"是",具体项目表!J:J,"新建")+COUNTIFS(具体项目表!BY:BY,B7,具体项目表!AV:AV,"无需办理",具体项目表!J:J,"新建")</f>
        <v>0</v>
      </c>
      <c r="CM7" s="28" t="e">
        <f>CL7/BS7</f>
        <v>#DIV/0!</v>
      </c>
      <c r="CN7" s="31">
        <f>COUNTIFS(具体项目表!BY:BY,B7,具体项目表!BA:BA,"是",具体项目表!J:J,"新建")+COUNTIFS(具体项目表!BY:BY,B7,具体项目表!BA:BA,"无需办理",具体项目表!J:J,"新建")</f>
        <v>0</v>
      </c>
      <c r="CO7" s="33" t="e">
        <f>CN7/BS7</f>
        <v>#DIV/0!</v>
      </c>
      <c r="CP7" s="31">
        <f>COUNTIFS(具体项目表!BY:BY,B7,具体项目表!BE:BE,"是",具体项目表!J:J,"新建")+COUNTIFS(具体项目表!BY:BY,B7,具体项目表!BE:BE,"无需办理",具体项目表!J:J,"新建")</f>
        <v>0</v>
      </c>
      <c r="CQ7" s="33" t="e">
        <f>CP7/BS7</f>
        <v>#DIV/0!</v>
      </c>
      <c r="CR7" s="31">
        <f>COUNTIFS(具体项目表!BY:BY,B7,具体项目表!BI:BI,"是",具体项目表!J:J,"新建")+COUNTIFS(具体项目表!BY:BY,B7,具体项目表!BI:BI,"无需办理",具体项目表!J:J,"新建")</f>
        <v>0</v>
      </c>
      <c r="CS7" s="28" t="e">
        <f>CR7/BS7</f>
        <v>#DIV/0!</v>
      </c>
      <c r="CT7" s="31">
        <f>COUNTIFS(具体项目表!BY:BY,B7,具体项目表!BN:BN,"是",具体项目表!J:J,"新建")+COUNTIFS(具体项目表!BY:BY,B7,具体项目表!BN:BN,"无需办理",具体项目表!J:J,"新建")</f>
        <v>0</v>
      </c>
      <c r="CU7" s="28" t="e">
        <f>CT7/BS7</f>
        <v>#DIV/0!</v>
      </c>
      <c r="CV7" s="31">
        <f>COUNTIFS(具体项目表!BY:BY,B7,具体项目表!BR:BR,"是",具体项目表!J:J,"新建")+COUNTIFS(具体项目表!BY:BY,B7,具体项目表!BR:BR,"无需办理",具体项目表!J:J,"新建")</f>
        <v>0</v>
      </c>
      <c r="CW7" s="28" t="e">
        <f>CV7/BS7</f>
        <v>#DIV/0!</v>
      </c>
      <c r="CX7" s="31">
        <f>COUNTIFS(具体项目表!CG:CG,"0",具体项目表!BY:BY,B7,具体项目表!J:J,"新建")</f>
        <v>0</v>
      </c>
      <c r="CY7" s="28" t="e">
        <f>CX7/BS7</f>
        <v>#DIV/0!</v>
      </c>
    </row>
    <row r="8" s="4" customFormat="1" ht="35" customHeight="1" spans="1:260">
      <c r="A8" s="25" t="s">
        <v>665</v>
      </c>
      <c r="B8" s="25" t="s">
        <v>665</v>
      </c>
      <c r="C8" s="31">
        <f>AK8+BS8</f>
        <v>0</v>
      </c>
      <c r="D8" s="27">
        <f>AL8+BT8</f>
        <v>0</v>
      </c>
      <c r="E8" s="27">
        <f>AM8+BU8</f>
        <v>0</v>
      </c>
      <c r="F8" s="26">
        <f>AN8+BV8</f>
        <v>0</v>
      </c>
      <c r="G8" s="34" t="e">
        <f>F8/C8</f>
        <v>#DIV/0!</v>
      </c>
      <c r="H8" s="27" t="e">
        <f>AP8+BX8</f>
        <v>#REF!</v>
      </c>
      <c r="I8" s="28" t="e">
        <f>H8/E8</f>
        <v>#REF!</v>
      </c>
      <c r="J8" s="31">
        <f>AR8+BZ8</f>
        <v>0</v>
      </c>
      <c r="K8" s="28" t="e">
        <f>J8/C8</f>
        <v>#DIV/0!</v>
      </c>
      <c r="L8" s="30">
        <f>AT8+CB8</f>
        <v>0</v>
      </c>
      <c r="M8" s="28" t="e">
        <f>L8/C8</f>
        <v>#DIV/0!</v>
      </c>
      <c r="N8" s="31">
        <f>AV8+CD8</f>
        <v>0</v>
      </c>
      <c r="O8" s="28" t="e">
        <f>N8/C8</f>
        <v>#DIV/0!</v>
      </c>
      <c r="P8" s="30">
        <f>AX8+CF8</f>
        <v>0</v>
      </c>
      <c r="Q8" s="28" t="e">
        <f>P8/C8</f>
        <v>#DIV/0!</v>
      </c>
      <c r="R8" s="30">
        <f>AZ8+CH8</f>
        <v>0</v>
      </c>
      <c r="S8" s="28" t="e">
        <f>R8/C8</f>
        <v>#DIV/0!</v>
      </c>
      <c r="T8" s="31">
        <f>BB8+CJ8</f>
        <v>0</v>
      </c>
      <c r="U8" s="28" t="e">
        <f>T8/C8</f>
        <v>#DIV/0!</v>
      </c>
      <c r="V8" s="31">
        <f>BD8+CL8</f>
        <v>0</v>
      </c>
      <c r="W8" s="28" t="e">
        <f>V8/C8</f>
        <v>#DIV/0!</v>
      </c>
      <c r="X8" s="31">
        <f>BF8+CN8</f>
        <v>0</v>
      </c>
      <c r="Y8" s="28" t="e">
        <f>X8/C8</f>
        <v>#DIV/0!</v>
      </c>
      <c r="Z8" s="31">
        <f>BH8+CP8</f>
        <v>0</v>
      </c>
      <c r="AA8" s="28" t="e">
        <f>Z8/C8</f>
        <v>#DIV/0!</v>
      </c>
      <c r="AB8" s="31">
        <f>BJ8+CR8</f>
        <v>0</v>
      </c>
      <c r="AC8" s="28" t="e">
        <f>AB8/C8</f>
        <v>#DIV/0!</v>
      </c>
      <c r="AD8" s="31">
        <f>BL8+CT8</f>
        <v>0</v>
      </c>
      <c r="AE8" s="28" t="e">
        <f>AD8/C8</f>
        <v>#DIV/0!</v>
      </c>
      <c r="AF8" s="31">
        <f>BN8+CV8</f>
        <v>0</v>
      </c>
      <c r="AG8" s="28" t="e">
        <f>AF8/C8</f>
        <v>#DIV/0!</v>
      </c>
      <c r="AH8" s="31">
        <f>BP8+CX8</f>
        <v>0</v>
      </c>
      <c r="AI8" s="28" t="e">
        <f>AH8/C8</f>
        <v>#DIV/0!</v>
      </c>
      <c r="AJ8" s="25" t="s">
        <v>665</v>
      </c>
      <c r="AK8" s="31">
        <f>COUNTIFS(具体项目表!BY:BY,B8,具体项目表!J:J,"续建")</f>
        <v>0</v>
      </c>
      <c r="AL8" s="27">
        <f>SUMIFS(具体项目表!K:K,具体项目表!BY:BY,B8,具体项目表!J:J,"续建")</f>
        <v>0</v>
      </c>
      <c r="AM8" s="27">
        <f>SUMIFS(具体项目表!L:L,具体项目表!BY:BY,B8,具体项目表!J:J,"续建")</f>
        <v>0</v>
      </c>
      <c r="AN8" s="35">
        <f>COUNTIFS(具体项目表!BY:BY,B8,具体项目表!J:J,"续建",具体项目表!N:N,"是")</f>
        <v>0</v>
      </c>
      <c r="AO8" s="28" t="e">
        <f>AN8/AK8</f>
        <v>#DIV/0!</v>
      </c>
      <c r="AP8" s="36" t="e">
        <f>SUMIFS(具体项目表!#REF!,具体项目表!BY:BY,B8,具体项目表!J:J,"续建",具体项目表!N:N,"是")</f>
        <v>#REF!</v>
      </c>
      <c r="AQ8" s="28" t="e">
        <f>AP8/AM8</f>
        <v>#REF!</v>
      </c>
      <c r="AR8" s="31">
        <f>COUNTIFS(具体项目表!BY:BY,B8,具体项目表!V:V,"是",具体项目表!J:J,"续建")+COUNTIFS(具体项目表!BY:BY,B8,具体项目表!V:V,"无需办理",具体项目表!J:J,"续建")</f>
        <v>0</v>
      </c>
      <c r="AS8" s="34" t="e">
        <f>AR8/AK8</f>
        <v>#DIV/0!</v>
      </c>
      <c r="AT8" s="30">
        <f>COUNTIFS(具体项目表!BY:BY,B8,具体项目表!AA:AA,"是",具体项目表!J:J,"续建")+COUNTIFS(具体项目表!BY:BY,B8,具体项目表!AA:AA,"无需办理",具体项目表!J:J,"续建")</f>
        <v>0</v>
      </c>
      <c r="AU8" s="28" t="e">
        <f>AT8/AK8</f>
        <v>#DIV/0!</v>
      </c>
      <c r="AV8" s="31">
        <f>COUNTIFS(具体项目表!BY:BY,B8,具体项目表!AE:AE,"是",具体项目表!J:J,"续建")+COUNTIFS(具体项目表!BY:BY,B8,具体项目表!AE:AE,"无需办理",具体项目表!J:J,"续建")</f>
        <v>0</v>
      </c>
      <c r="AW8" s="34" t="e">
        <f>AR8/AK8</f>
        <v>#DIV/0!</v>
      </c>
      <c r="AX8" s="30">
        <f>COUNTIFS(具体项目表!BY:BY,B8,具体项目表!AK:AK,"是",具体项目表!J:J,"续建")+COUNTIFS(具体项目表!BY:BY,B8,具体项目表!AK:AK,"无需办理",具体项目表!J:J,"续建")</f>
        <v>0</v>
      </c>
      <c r="AY8" s="28" t="e">
        <f>AX8/AK8</f>
        <v>#DIV/0!</v>
      </c>
      <c r="AZ8" s="30">
        <f>COUNTIFS(具体项目表!BY:BY,B8,具体项目表!AO:AO,"是",具体项目表!J:J,"续建")+COUNTIFS(具体项目表!BY:BY,B8,具体项目表!AO:AO,"无需办理",具体项目表!J:J,"续建")</f>
        <v>0</v>
      </c>
      <c r="BA8" s="28" t="e">
        <f>AZ8/AK8</f>
        <v>#DIV/0!</v>
      </c>
      <c r="BB8" s="31">
        <f>COUNTIFS(具体项目表!BY:BY,B8,具体项目表!AS:AS,"是",具体项目表!J:J,"续建")+COUNTIFS(具体项目表!BY:BY,B8,具体项目表!AS:AS,"无需办理",具体项目表!J:J,"续建")</f>
        <v>0</v>
      </c>
      <c r="BC8" s="34" t="e">
        <f>BB8/AK8</f>
        <v>#DIV/0!</v>
      </c>
      <c r="BD8" s="31">
        <f>COUNTIFS(具体项目表!BY:BY,B8,具体项目表!AV:AV,"是",具体项目表!J:J,"续建")+COUNTIFS(具体项目表!BY:BY,B8,具体项目表!AV:AV,"无需办理",具体项目表!J:J,"续建")</f>
        <v>0</v>
      </c>
      <c r="BE8" s="34" t="e">
        <f>BD8/AK8</f>
        <v>#DIV/0!</v>
      </c>
      <c r="BF8" s="31">
        <f>COUNTIFS(具体项目表!BY:BY,B8,具体项目表!BA:BA,"是",具体项目表!J:J,"续建")+COUNTIFS(具体项目表!BY:BY,B8,具体项目表!BA:BA,"无需办理",具体项目表!J:J,"续建")</f>
        <v>0</v>
      </c>
      <c r="BG8" s="28" t="e">
        <f>BF8/AK8</f>
        <v>#DIV/0!</v>
      </c>
      <c r="BH8" s="31">
        <f>COUNTIFS(具体项目表!BY:BY,B8,具体项目表!BE:BE,"是",具体项目表!J:J,"续建")+COUNTIFS(具体项目表!BY:BY,B8,具体项目表!BE:BE,"无需办理",具体项目表!J:J,"续建")</f>
        <v>0</v>
      </c>
      <c r="BI8" s="28" t="e">
        <f>BH8/AK8</f>
        <v>#DIV/0!</v>
      </c>
      <c r="BJ8" s="31">
        <f>COUNTIFS(具体项目表!BY:BY,B8,具体项目表!BI:BI,"是",具体项目表!J:J,"续建")+COUNTIFS(具体项目表!BY:BY,B8,具体项目表!BI:BI,"无需办理",具体项目表!J:J,"续建")</f>
        <v>0</v>
      </c>
      <c r="BK8" s="28" t="e">
        <f>BJ8/AK8</f>
        <v>#DIV/0!</v>
      </c>
      <c r="BL8" s="31">
        <f>COUNTIFS(具体项目表!BY:BY,B8,具体项目表!BN:BN,"是",具体项目表!J:J,"续建")+COUNTIFS(具体项目表!BY:BY,B8,具体项目表!BN:BN,"无需办理",具体项目表!J:J,"续建")</f>
        <v>0</v>
      </c>
      <c r="BM8" s="28" t="e">
        <f>BL8/AK8</f>
        <v>#DIV/0!</v>
      </c>
      <c r="BN8" s="31">
        <f>COUNTIFS(具体项目表!BY:BY,B8,具体项目表!BR:BR,"是",具体项目表!J:J,"续建")+COUNTIFS(具体项目表!BY:BY,B8,具体项目表!BR:BR,"无需办理",具体项目表!J:J,"续建")</f>
        <v>0</v>
      </c>
      <c r="BO8" s="28" t="e">
        <f>BN8/AK8</f>
        <v>#DIV/0!</v>
      </c>
      <c r="BP8" s="31">
        <f>COUNTIFS(具体项目表!CG:CG,"0",具体项目表!BY:BY,B8,具体项目表!J:J,"续建")</f>
        <v>0</v>
      </c>
      <c r="BQ8" s="28" t="e">
        <f>BP8/AK8</f>
        <v>#DIV/0!</v>
      </c>
      <c r="BR8" s="25" t="s">
        <v>665</v>
      </c>
      <c r="BS8" s="31">
        <f>COUNTIFS(具体项目表!BY:BY,B8,具体项目表!J:J,"新建")</f>
        <v>0</v>
      </c>
      <c r="BT8" s="27">
        <f>SUMIFS(具体项目表!K:K,具体项目表!BY:BY,B8,具体项目表!J:J,"新建")</f>
        <v>0</v>
      </c>
      <c r="BU8" s="27">
        <f>SUMIFS(具体项目表!L:L,具体项目表!BY:BY,B8,具体项目表!J:J,"新建")</f>
        <v>0</v>
      </c>
      <c r="BV8" s="35">
        <f>COUNTIFS(具体项目表!BY:BY,B8,具体项目表!J:J,"新建",具体项目表!N:N,"是")</f>
        <v>0</v>
      </c>
      <c r="BW8" s="28" t="e">
        <f>BV8/BS8</f>
        <v>#DIV/0!</v>
      </c>
      <c r="BX8" s="27" t="e">
        <f>SUMIFS(具体项目表!#REF!,具体项目表!BY:BY,B8,具体项目表!J:J,"新建",具体项目表!N:N,"是")</f>
        <v>#REF!</v>
      </c>
      <c r="BY8" s="28" t="e">
        <f>BX8/BU8</f>
        <v>#REF!</v>
      </c>
      <c r="BZ8" s="31">
        <f>COUNTIFS(具体项目表!BY:BY,B8,具体项目表!V:V,"是",具体项目表!J:J,"新建")+COUNTIFS(具体项目表!BY:BY,B8,具体项目表!V:V,"无需办理",具体项目表!J:J,"新建")</f>
        <v>0</v>
      </c>
      <c r="CA8" s="28" t="e">
        <f>BZ8/BS8</f>
        <v>#DIV/0!</v>
      </c>
      <c r="CB8" s="30">
        <f>COUNTIFS(具体项目表!BY:BY,B8,具体项目表!AA:AA,"是",具体项目表!J:J,"新建")+COUNTIFS(具体项目表!BY:BY,B8,具体项目表!AA:AA,"无需办理",具体项目表!J:J,"新建")</f>
        <v>0</v>
      </c>
      <c r="CC8" s="28" t="e">
        <f>CB8/BS8</f>
        <v>#DIV/0!</v>
      </c>
      <c r="CD8" s="31">
        <f>COUNTIFS(具体项目表!BY:BY,B8,具体项目表!AE:AE,"是",具体项目表!J:J,"新建")+COUNTIFS(具体项目表!BY:BY,B8,具体项目表!AE:AE,"无需办理",具体项目表!J:J,"新建")</f>
        <v>0</v>
      </c>
      <c r="CE8" s="28" t="e">
        <f>CD8/BS8</f>
        <v>#DIV/0!</v>
      </c>
      <c r="CF8" s="30">
        <f>COUNTIFS(具体项目表!BY:BY,B8,具体项目表!AK:AK,"是",具体项目表!J:J,"新建")+COUNTIFS(具体项目表!BY:BY,B8,具体项目表!AK:AK,"无需办理",具体项目表!J:J,"新建")</f>
        <v>0</v>
      </c>
      <c r="CG8" s="28" t="e">
        <f>CF8/BS8</f>
        <v>#DIV/0!</v>
      </c>
      <c r="CH8" s="30">
        <f>COUNTIFS(具体项目表!BY:BY,B8,具体项目表!AO:AO,"是",具体项目表!J:J,"新建")+COUNTIFS(具体项目表!BY:BY,B8,具体项目表!AO:AO,"无需办理",具体项目表!J:J,"新建")</f>
        <v>0</v>
      </c>
      <c r="CI8" s="28" t="e">
        <f>CH8/BS8</f>
        <v>#DIV/0!</v>
      </c>
      <c r="CJ8" s="31">
        <f>COUNTIFS(具体项目表!BY:BY,B8,具体项目表!AS:AS,"是",具体项目表!J:J,"新建")+COUNTIFS(具体项目表!BY:BY,B8,具体项目表!AS:AS,"无需办理",具体项目表!J:J,"新建")</f>
        <v>0</v>
      </c>
      <c r="CK8" s="28" t="e">
        <f>CJ8/BS8</f>
        <v>#DIV/0!</v>
      </c>
      <c r="CL8" s="31">
        <f>COUNTIFS(具体项目表!BY:BY,B8,具体项目表!AV:AV,"是",具体项目表!J:J,"新建")+COUNTIFS(具体项目表!BY:BY,B8,具体项目表!AV:AV,"无需办理",具体项目表!J:J,"新建")</f>
        <v>0</v>
      </c>
      <c r="CM8" s="28" t="e">
        <f>CL8/BS8</f>
        <v>#DIV/0!</v>
      </c>
      <c r="CN8" s="31">
        <f>COUNTIFS(具体项目表!BY:BY,B8,具体项目表!BA:BA,"是",具体项目表!J:J,"新建")+COUNTIFS(具体项目表!BY:BY,B8,具体项目表!BA:BA,"无需办理",具体项目表!J:J,"新建")</f>
        <v>0</v>
      </c>
      <c r="CO8" s="33" t="e">
        <f>CN8/BS8</f>
        <v>#DIV/0!</v>
      </c>
      <c r="CP8" s="31">
        <f>COUNTIFS(具体项目表!BY:BY,B8,具体项目表!BE:BE,"是",具体项目表!J:J,"新建")+COUNTIFS(具体项目表!BY:BY,B8,具体项目表!BE:BE,"无需办理",具体项目表!J:J,"新建")</f>
        <v>0</v>
      </c>
      <c r="CQ8" s="33" t="e">
        <f>CP8/BS8</f>
        <v>#DIV/0!</v>
      </c>
      <c r="CR8" s="31">
        <f>COUNTIFS(具体项目表!BY:BY,B8,具体项目表!BI:BI,"是",具体项目表!J:J,"新建")+COUNTIFS(具体项目表!BY:BY,B8,具体项目表!BI:BI,"无需办理",具体项目表!J:J,"新建")</f>
        <v>0</v>
      </c>
      <c r="CS8" s="28" t="e">
        <f>CR8/BS8</f>
        <v>#DIV/0!</v>
      </c>
      <c r="CT8" s="31">
        <f>COUNTIFS(具体项目表!BY:BY,B8,具体项目表!BN:BN,"是",具体项目表!J:J,"新建")+COUNTIFS(具体项目表!BY:BY,B8,具体项目表!BN:BN,"无需办理",具体项目表!J:J,"新建")</f>
        <v>0</v>
      </c>
      <c r="CU8" s="28" t="e">
        <f>CT8/BS8</f>
        <v>#DIV/0!</v>
      </c>
      <c r="CV8" s="31">
        <f>COUNTIFS(具体项目表!BY:BY,B8,具体项目表!BR:BR,"是",具体项目表!J:J,"新建")+COUNTIFS(具体项目表!BY:BY,B8,具体项目表!BR:BR,"无需办理",具体项目表!J:J,"新建")</f>
        <v>0</v>
      </c>
      <c r="CW8" s="28" t="e">
        <f>CV8/BS8</f>
        <v>#DIV/0!</v>
      </c>
      <c r="CX8" s="31">
        <f>COUNTIFS(具体项目表!CG:CG,"0",具体项目表!BY:BY,B8,具体项目表!J:J,"新建")</f>
        <v>0</v>
      </c>
      <c r="CY8" s="28" t="e">
        <f>CX8/BS8</f>
        <v>#DIV/0!</v>
      </c>
    </row>
    <row r="9" s="4" customFormat="1" ht="35" customHeight="1" spans="1:260">
      <c r="A9" s="25" t="s">
        <v>666</v>
      </c>
      <c r="B9" s="25" t="s">
        <v>666</v>
      </c>
      <c r="C9" s="31">
        <f>AK9+BS9</f>
        <v>0</v>
      </c>
      <c r="D9" s="27">
        <f>AL9+BT9</f>
        <v>0</v>
      </c>
      <c r="E9" s="27">
        <f>AM9+BU9</f>
        <v>0</v>
      </c>
      <c r="F9" s="26">
        <f>AN9+BV9</f>
        <v>0</v>
      </c>
      <c r="G9" s="28" t="e">
        <f>F9/C9</f>
        <v>#DIV/0!</v>
      </c>
      <c r="H9" s="27" t="e">
        <f>AP9+BX9</f>
        <v>#REF!</v>
      </c>
      <c r="I9" s="28" t="e">
        <f>H9/E9</f>
        <v>#REF!</v>
      </c>
      <c r="J9" s="31">
        <f>AR9+BZ9</f>
        <v>0</v>
      </c>
      <c r="K9" s="28" t="e">
        <f>J9/C9</f>
        <v>#DIV/0!</v>
      </c>
      <c r="L9" s="30">
        <f>AT9+CB9</f>
        <v>0</v>
      </c>
      <c r="M9" s="28" t="e">
        <f>L9/C9</f>
        <v>#DIV/0!</v>
      </c>
      <c r="N9" s="31">
        <f>AV9+CD9</f>
        <v>0</v>
      </c>
      <c r="O9" s="28" t="e">
        <f>N9/C9</f>
        <v>#DIV/0!</v>
      </c>
      <c r="P9" s="30">
        <f>AX9+CF9</f>
        <v>0</v>
      </c>
      <c r="Q9" s="28" t="e">
        <f>P9/C9</f>
        <v>#DIV/0!</v>
      </c>
      <c r="R9" s="30">
        <f>AZ9+CH9</f>
        <v>0</v>
      </c>
      <c r="S9" s="28" t="e">
        <f>R9/C9</f>
        <v>#DIV/0!</v>
      </c>
      <c r="T9" s="31">
        <f>BB9+CJ9</f>
        <v>0</v>
      </c>
      <c r="U9" s="28" t="e">
        <f>T9/C9</f>
        <v>#DIV/0!</v>
      </c>
      <c r="V9" s="31">
        <f>BD9+CL9</f>
        <v>0</v>
      </c>
      <c r="W9" s="28" t="e">
        <f>V9/C9</f>
        <v>#DIV/0!</v>
      </c>
      <c r="X9" s="31">
        <f>BF9+CN9</f>
        <v>0</v>
      </c>
      <c r="Y9" s="28" t="e">
        <f>X9/C9</f>
        <v>#DIV/0!</v>
      </c>
      <c r="Z9" s="31">
        <f>BH9+CP9</f>
        <v>0</v>
      </c>
      <c r="AA9" s="28" t="e">
        <f>Z9/C9</f>
        <v>#DIV/0!</v>
      </c>
      <c r="AB9" s="31">
        <f>BJ9+CR9</f>
        <v>0</v>
      </c>
      <c r="AC9" s="28" t="e">
        <f>AB9/C9</f>
        <v>#DIV/0!</v>
      </c>
      <c r="AD9" s="31">
        <f>BL9+CT9</f>
        <v>0</v>
      </c>
      <c r="AE9" s="28" t="e">
        <f>AD9/C9</f>
        <v>#DIV/0!</v>
      </c>
      <c r="AF9" s="31">
        <f>BN9+CV9</f>
        <v>0</v>
      </c>
      <c r="AG9" s="28" t="e">
        <f>AF9/C9</f>
        <v>#DIV/0!</v>
      </c>
      <c r="AH9" s="31">
        <f>BP9+CX9</f>
        <v>0</v>
      </c>
      <c r="AI9" s="28" t="e">
        <f>AH9/C9</f>
        <v>#DIV/0!</v>
      </c>
      <c r="AJ9" s="25" t="s">
        <v>666</v>
      </c>
      <c r="AK9" s="31">
        <f>COUNTIFS(具体项目表!BY:BY,B9,具体项目表!J:J,"续建")</f>
        <v>0</v>
      </c>
      <c r="AL9" s="27">
        <f>SUMIFS(具体项目表!K:K,具体项目表!BY:BY,B9,具体项目表!J:J,"续建")</f>
        <v>0</v>
      </c>
      <c r="AM9" s="27">
        <f>SUMIFS(具体项目表!L:L,具体项目表!BY:BY,B9,具体项目表!J:J,"续建")</f>
        <v>0</v>
      </c>
      <c r="AN9" s="35">
        <f>COUNTIFS(具体项目表!BY:BY,B9,具体项目表!J:J,"续建",具体项目表!N:N,"是")</f>
        <v>0</v>
      </c>
      <c r="AO9" s="28" t="e">
        <f>AN9/AK9</f>
        <v>#DIV/0!</v>
      </c>
      <c r="AP9" s="36" t="e">
        <f>SUMIFS(具体项目表!#REF!,具体项目表!BY:BY,B9,具体项目表!J:J,"续建",具体项目表!N:N,"是")</f>
        <v>#REF!</v>
      </c>
      <c r="AQ9" s="28" t="e">
        <f>AP9/AM9</f>
        <v>#REF!</v>
      </c>
      <c r="AR9" s="31">
        <f>COUNTIFS(具体项目表!BY:BY,B9,具体项目表!V:V,"是",具体项目表!J:J,"续建")+COUNTIFS(具体项目表!BY:BY,B9,具体项目表!V:V,"无需办理",具体项目表!J:J,"续建")</f>
        <v>0</v>
      </c>
      <c r="AS9" s="34" t="e">
        <f>AR9/AK9</f>
        <v>#DIV/0!</v>
      </c>
      <c r="AT9" s="30">
        <f>COUNTIFS(具体项目表!BY:BY,B9,具体项目表!AA:AA,"是",具体项目表!J:J,"续建")+COUNTIFS(具体项目表!BY:BY,B9,具体项目表!AA:AA,"无需办理",具体项目表!J:J,"续建")</f>
        <v>0</v>
      </c>
      <c r="AU9" s="28" t="e">
        <f>AT9/AK9</f>
        <v>#DIV/0!</v>
      </c>
      <c r="AV9" s="31">
        <f>COUNTIFS(具体项目表!BY:BY,B9,具体项目表!AE:AE,"是",具体项目表!J:J,"续建")+COUNTIFS(具体项目表!BY:BY,B9,具体项目表!AE:AE,"无需办理",具体项目表!J:J,"续建")</f>
        <v>0</v>
      </c>
      <c r="AW9" s="34" t="e">
        <f>AR9/AK9</f>
        <v>#DIV/0!</v>
      </c>
      <c r="AX9" s="30">
        <f>COUNTIFS(具体项目表!BY:BY,B9,具体项目表!AK:AK,"是",具体项目表!J:J,"续建")+COUNTIFS(具体项目表!BY:BY,B9,具体项目表!AK:AK,"无需办理",具体项目表!J:J,"续建")</f>
        <v>0</v>
      </c>
      <c r="AY9" s="28" t="e">
        <f>AX9/AK9</f>
        <v>#DIV/0!</v>
      </c>
      <c r="AZ9" s="30">
        <f>COUNTIFS(具体项目表!BY:BY,B9,具体项目表!AO:AO,"是",具体项目表!J:J,"续建")+COUNTIFS(具体项目表!BY:BY,B9,具体项目表!AO:AO,"无需办理",具体项目表!J:J,"续建")</f>
        <v>0</v>
      </c>
      <c r="BA9" s="28" t="e">
        <f>AZ9/AK9</f>
        <v>#DIV/0!</v>
      </c>
      <c r="BB9" s="31">
        <f>COUNTIFS(具体项目表!BY:BY,B9,具体项目表!AS:AS,"是",具体项目表!J:J,"续建")+COUNTIFS(具体项目表!BY:BY,B9,具体项目表!AS:AS,"无需办理",具体项目表!J:J,"续建")</f>
        <v>0</v>
      </c>
      <c r="BC9" s="34" t="e">
        <f>BB9/AK9</f>
        <v>#DIV/0!</v>
      </c>
      <c r="BD9" s="31">
        <f>COUNTIFS(具体项目表!BY:BY,B9,具体项目表!AV:AV,"是",具体项目表!J:J,"续建")+COUNTIFS(具体项目表!BY:BY,B9,具体项目表!AV:AV,"无需办理",具体项目表!J:J,"续建")</f>
        <v>0</v>
      </c>
      <c r="BE9" s="34" t="e">
        <f>BD9/AK9</f>
        <v>#DIV/0!</v>
      </c>
      <c r="BF9" s="31">
        <f>COUNTIFS(具体项目表!BY:BY,B9,具体项目表!BA:BA,"是",具体项目表!J:J,"续建")+COUNTIFS(具体项目表!BY:BY,B9,具体项目表!BA:BA,"无需办理",具体项目表!J:J,"续建")</f>
        <v>0</v>
      </c>
      <c r="BG9" s="28" t="e">
        <f>BF9/AK9</f>
        <v>#DIV/0!</v>
      </c>
      <c r="BH9" s="31">
        <f>COUNTIFS(具体项目表!BY:BY,B9,具体项目表!BE:BE,"是",具体项目表!J:J,"续建")+COUNTIFS(具体项目表!BY:BY,B9,具体项目表!BE:BE,"无需办理",具体项目表!J:J,"续建")</f>
        <v>0</v>
      </c>
      <c r="BI9" s="28" t="e">
        <f>BH9/AK9</f>
        <v>#DIV/0!</v>
      </c>
      <c r="BJ9" s="31">
        <f>COUNTIFS(具体项目表!BY:BY,B9,具体项目表!BI:BI,"是",具体项目表!J:J,"续建")+COUNTIFS(具体项目表!BY:BY,B9,具体项目表!BI:BI,"无需办理",具体项目表!J:J,"续建")</f>
        <v>0</v>
      </c>
      <c r="BK9" s="28" t="e">
        <f>BJ9/AK9</f>
        <v>#DIV/0!</v>
      </c>
      <c r="BL9" s="31">
        <f>COUNTIFS(具体项目表!BY:BY,B9,具体项目表!BN:BN,"是",具体项目表!J:J,"续建")+COUNTIFS(具体项目表!BY:BY,B9,具体项目表!BN:BN,"无需办理",具体项目表!J:J,"续建")</f>
        <v>0</v>
      </c>
      <c r="BM9" s="28" t="e">
        <f>BL9/AK9</f>
        <v>#DIV/0!</v>
      </c>
      <c r="BN9" s="31">
        <f>COUNTIFS(具体项目表!BY:BY,B9,具体项目表!BR:BR,"是",具体项目表!J:J,"续建")+COUNTIFS(具体项目表!BY:BY,B9,具体项目表!BR:BR,"无需办理",具体项目表!J:J,"续建")</f>
        <v>0</v>
      </c>
      <c r="BO9" s="28" t="e">
        <f>BN9/AK9</f>
        <v>#DIV/0!</v>
      </c>
      <c r="BP9" s="31">
        <f>COUNTIFS(具体项目表!CG:CG,"0",具体项目表!BY:BY,B9,具体项目表!J:J,"续建")</f>
        <v>0</v>
      </c>
      <c r="BQ9" s="28" t="e">
        <f>BP9/AK9</f>
        <v>#DIV/0!</v>
      </c>
      <c r="BR9" s="25" t="s">
        <v>666</v>
      </c>
      <c r="BS9" s="31">
        <f>COUNTIFS(具体项目表!BY:BY,B9,具体项目表!J:J,"新建")</f>
        <v>0</v>
      </c>
      <c r="BT9" s="27">
        <f>SUMIFS(具体项目表!K:K,具体项目表!BY:BY,B9,具体项目表!J:J,"新建")</f>
        <v>0</v>
      </c>
      <c r="BU9" s="27">
        <f>SUMIFS(具体项目表!L:L,具体项目表!BY:BY,B9,具体项目表!J:J,"新建")</f>
        <v>0</v>
      </c>
      <c r="BV9" s="35">
        <f>COUNTIFS(具体项目表!BY:BY,B9,具体项目表!J:J,"新建",具体项目表!N:N,"是")</f>
        <v>0</v>
      </c>
      <c r="BW9" s="28" t="e">
        <f>BV9/BS9</f>
        <v>#DIV/0!</v>
      </c>
      <c r="BX9" s="27" t="e">
        <f>SUMIFS(具体项目表!#REF!,具体项目表!BY:BY,B9,具体项目表!J:J,"新建",具体项目表!N:N,"是")</f>
        <v>#REF!</v>
      </c>
      <c r="BY9" s="28" t="e">
        <f>BX9/BU9</f>
        <v>#REF!</v>
      </c>
      <c r="BZ9" s="31">
        <f>COUNTIFS(具体项目表!BY:BY,B9,具体项目表!V:V,"是",具体项目表!J:J,"新建")+COUNTIFS(具体项目表!BY:BY,B9,具体项目表!V:V,"无需办理",具体项目表!J:J,"新建")</f>
        <v>0</v>
      </c>
      <c r="CA9" s="28" t="e">
        <f>BZ9/BS9</f>
        <v>#DIV/0!</v>
      </c>
      <c r="CB9" s="30">
        <f>COUNTIFS(具体项目表!BY:BY,B9,具体项目表!AA:AA,"是",具体项目表!J:J,"新建")+COUNTIFS(具体项目表!BY:BY,B9,具体项目表!AA:AA,"无需办理",具体项目表!J:J,"新建")</f>
        <v>0</v>
      </c>
      <c r="CC9" s="28" t="e">
        <f>CB9/BS9</f>
        <v>#DIV/0!</v>
      </c>
      <c r="CD9" s="31">
        <f>COUNTIFS(具体项目表!BY:BY,B9,具体项目表!AE:AE,"是",具体项目表!J:J,"新建")+COUNTIFS(具体项目表!BY:BY,B9,具体项目表!AE:AE,"无需办理",具体项目表!J:J,"新建")</f>
        <v>0</v>
      </c>
      <c r="CE9" s="28" t="e">
        <f>CD9/BS9</f>
        <v>#DIV/0!</v>
      </c>
      <c r="CF9" s="30">
        <f>COUNTIFS(具体项目表!BY:BY,B9,具体项目表!AK:AK,"是",具体项目表!J:J,"新建")+COUNTIFS(具体项目表!BY:BY,B9,具体项目表!AK:AK,"无需办理",具体项目表!J:J,"新建")</f>
        <v>0</v>
      </c>
      <c r="CG9" s="28" t="e">
        <f>CF9/BS9</f>
        <v>#DIV/0!</v>
      </c>
      <c r="CH9" s="30">
        <f>COUNTIFS(具体项目表!BY:BY,B9,具体项目表!AO:AO,"是",具体项目表!J:J,"新建")+COUNTIFS(具体项目表!BY:BY,B9,具体项目表!AO:AO,"无需办理",具体项目表!J:J,"新建")</f>
        <v>0</v>
      </c>
      <c r="CI9" s="28" t="e">
        <f>CH9/BS9</f>
        <v>#DIV/0!</v>
      </c>
      <c r="CJ9" s="31">
        <f>COUNTIFS(具体项目表!BY:BY,B9,具体项目表!AS:AS,"是",具体项目表!J:J,"新建")+COUNTIFS(具体项目表!BY:BY,B9,具体项目表!AS:AS,"无需办理",具体项目表!J:J,"新建")</f>
        <v>0</v>
      </c>
      <c r="CK9" s="28" t="e">
        <f>CJ9/BS9</f>
        <v>#DIV/0!</v>
      </c>
      <c r="CL9" s="31">
        <f>COUNTIFS(具体项目表!BY:BY,B9,具体项目表!AV:AV,"是",具体项目表!J:J,"新建")+COUNTIFS(具体项目表!BY:BY,B9,具体项目表!AV:AV,"无需办理",具体项目表!J:J,"新建")</f>
        <v>0</v>
      </c>
      <c r="CM9" s="28" t="e">
        <f>CL9/BS9</f>
        <v>#DIV/0!</v>
      </c>
      <c r="CN9" s="31">
        <f>COUNTIFS(具体项目表!BY:BY,B9,具体项目表!BA:BA,"是",具体项目表!J:J,"新建")+COUNTIFS(具体项目表!BY:BY,B9,具体项目表!BA:BA,"无需办理",具体项目表!J:J,"新建")</f>
        <v>0</v>
      </c>
      <c r="CO9" s="33" t="e">
        <f>CN9/BS9</f>
        <v>#DIV/0!</v>
      </c>
      <c r="CP9" s="31">
        <f>COUNTIFS(具体项目表!BY:BY,B9,具体项目表!BE:BE,"是",具体项目表!J:J,"新建")+COUNTIFS(具体项目表!BY:BY,B9,具体项目表!BE:BE,"无需办理",具体项目表!J:J,"新建")</f>
        <v>0</v>
      </c>
      <c r="CQ9" s="33" t="e">
        <f>CP9/BS9</f>
        <v>#DIV/0!</v>
      </c>
      <c r="CR9" s="31">
        <f>COUNTIFS(具体项目表!BY:BY,B9,具体项目表!BI:BI,"是",具体项目表!J:J,"新建")+COUNTIFS(具体项目表!BY:BY,B9,具体项目表!BI:BI,"无需办理",具体项目表!J:J,"新建")</f>
        <v>0</v>
      </c>
      <c r="CS9" s="28" t="e">
        <f>CR9/BS9</f>
        <v>#DIV/0!</v>
      </c>
      <c r="CT9" s="31">
        <f>COUNTIFS(具体项目表!BY:BY,B9,具体项目表!BN:BN,"是",具体项目表!J:J,"新建")+COUNTIFS(具体项目表!BY:BY,B9,具体项目表!BN:BN,"无需办理",具体项目表!J:J,"新建")</f>
        <v>0</v>
      </c>
      <c r="CU9" s="28" t="e">
        <f>CT9/BS9</f>
        <v>#DIV/0!</v>
      </c>
      <c r="CV9" s="31">
        <f>COUNTIFS(具体项目表!BY:BY,B9,具体项目表!BR:BR,"是",具体项目表!J:J,"新建")+COUNTIFS(具体项目表!BY:BY,B9,具体项目表!BR:BR,"无需办理",具体项目表!J:J,"新建")</f>
        <v>0</v>
      </c>
      <c r="CW9" s="28" t="e">
        <f>CV9/BS9</f>
        <v>#DIV/0!</v>
      </c>
      <c r="CX9" s="31">
        <f>COUNTIFS(具体项目表!CG:CG,"0",具体项目表!BY:BY,B9,具体项目表!J:J,"新建")</f>
        <v>0</v>
      </c>
      <c r="CY9" s="28" t="e">
        <f>CX9/BS9</f>
        <v>#DIV/0!</v>
      </c>
    </row>
    <row r="10" s="4" customFormat="1" ht="35" customHeight="1" spans="1:260">
      <c r="A10" s="25" t="s">
        <v>667</v>
      </c>
      <c r="B10" s="25" t="s">
        <v>667</v>
      </c>
      <c r="C10" s="31">
        <f>AK10+BS10</f>
        <v>0</v>
      </c>
      <c r="D10" s="27">
        <f>AL10+BT10</f>
        <v>0</v>
      </c>
      <c r="E10" s="27">
        <f>AM10+BU10</f>
        <v>0</v>
      </c>
      <c r="F10" s="26">
        <f>AN10+BV10</f>
        <v>0</v>
      </c>
      <c r="G10" s="34" t="e">
        <f>F10/C10</f>
        <v>#DIV/0!</v>
      </c>
      <c r="H10" s="27" t="e">
        <f>AP10+BX10</f>
        <v>#REF!</v>
      </c>
      <c r="I10" s="28" t="e">
        <f>H10/E10</f>
        <v>#REF!</v>
      </c>
      <c r="J10" s="31">
        <f>AR10+BZ10</f>
        <v>0</v>
      </c>
      <c r="K10" s="28" t="e">
        <f>J10/C10</f>
        <v>#DIV/0!</v>
      </c>
      <c r="L10" s="30">
        <f>AT10+CB10</f>
        <v>0</v>
      </c>
      <c r="M10" s="28" t="e">
        <f>L10/C10</f>
        <v>#DIV/0!</v>
      </c>
      <c r="N10" s="31">
        <f>AV10+CD10</f>
        <v>0</v>
      </c>
      <c r="O10" s="28" t="e">
        <f>N10/C10</f>
        <v>#DIV/0!</v>
      </c>
      <c r="P10" s="30">
        <f>AX10+CF10</f>
        <v>0</v>
      </c>
      <c r="Q10" s="28" t="e">
        <f>P10/C10</f>
        <v>#DIV/0!</v>
      </c>
      <c r="R10" s="30">
        <f>AZ10+CH10</f>
        <v>0</v>
      </c>
      <c r="S10" s="28" t="e">
        <f>R10/C10</f>
        <v>#DIV/0!</v>
      </c>
      <c r="T10" s="31">
        <f>BB10+CJ10</f>
        <v>0</v>
      </c>
      <c r="U10" s="28" t="e">
        <f>T10/C10</f>
        <v>#DIV/0!</v>
      </c>
      <c r="V10" s="31">
        <f>BD10+CL10</f>
        <v>0</v>
      </c>
      <c r="W10" s="28" t="e">
        <f>V10/C10</f>
        <v>#DIV/0!</v>
      </c>
      <c r="X10" s="31">
        <f>BF10+CN10</f>
        <v>0</v>
      </c>
      <c r="Y10" s="28" t="e">
        <f>X10/C10</f>
        <v>#DIV/0!</v>
      </c>
      <c r="Z10" s="31">
        <f>BH10+CP10</f>
        <v>0</v>
      </c>
      <c r="AA10" s="28" t="e">
        <f>Z10/C10</f>
        <v>#DIV/0!</v>
      </c>
      <c r="AB10" s="31">
        <f>BJ10+CR10</f>
        <v>0</v>
      </c>
      <c r="AC10" s="28" t="e">
        <f>AB10/C10</f>
        <v>#DIV/0!</v>
      </c>
      <c r="AD10" s="31">
        <f>BL10+CT10</f>
        <v>0</v>
      </c>
      <c r="AE10" s="28" t="e">
        <f>AD10/C10</f>
        <v>#DIV/0!</v>
      </c>
      <c r="AF10" s="31">
        <f>BN10+CV10</f>
        <v>0</v>
      </c>
      <c r="AG10" s="28" t="e">
        <f>AF10/C10</f>
        <v>#DIV/0!</v>
      </c>
      <c r="AH10" s="31">
        <f>BP10+CX10</f>
        <v>0</v>
      </c>
      <c r="AI10" s="28" t="e">
        <f>AH10/C10</f>
        <v>#DIV/0!</v>
      </c>
      <c r="AJ10" s="25" t="s">
        <v>667</v>
      </c>
      <c r="AK10" s="31">
        <f>COUNTIFS(具体项目表!BY:BY,B10,具体项目表!J:J,"续建")</f>
        <v>0</v>
      </c>
      <c r="AL10" s="27">
        <f>SUMIFS(具体项目表!K:K,具体项目表!BY:BY,B10,具体项目表!J:J,"续建")</f>
        <v>0</v>
      </c>
      <c r="AM10" s="27">
        <f>SUMIFS(具体项目表!L:L,具体项目表!BY:BY,B10,具体项目表!J:J,"续建")</f>
        <v>0</v>
      </c>
      <c r="AN10" s="35">
        <f>COUNTIFS(具体项目表!BY:BY,B10,具体项目表!J:J,"续建",具体项目表!N:N,"是")</f>
        <v>0</v>
      </c>
      <c r="AO10" s="28" t="e">
        <f>AN10/AK10</f>
        <v>#DIV/0!</v>
      </c>
      <c r="AP10" s="36" t="e">
        <f>SUMIFS(具体项目表!#REF!,具体项目表!BY:BY,B10,具体项目表!J:J,"续建",具体项目表!N:N,"是")</f>
        <v>#REF!</v>
      </c>
      <c r="AQ10" s="28" t="e">
        <f>AP10/AM10</f>
        <v>#REF!</v>
      </c>
      <c r="AR10" s="31">
        <f>COUNTIFS(具体项目表!BY:BY,B10,具体项目表!V:V,"是",具体项目表!J:J,"续建")+COUNTIFS(具体项目表!BY:BY,B10,具体项目表!V:V,"无需办理",具体项目表!J:J,"续建")</f>
        <v>0</v>
      </c>
      <c r="AS10" s="34" t="e">
        <f>AR10/AK10</f>
        <v>#DIV/0!</v>
      </c>
      <c r="AT10" s="30">
        <f>COUNTIFS(具体项目表!BY:BY,B10,具体项目表!AA:AA,"是",具体项目表!J:J,"续建")+COUNTIFS(具体项目表!BY:BY,B10,具体项目表!AA:AA,"无需办理",具体项目表!J:J,"续建")</f>
        <v>0</v>
      </c>
      <c r="AU10" s="28" t="e">
        <f>AT10/AK10</f>
        <v>#DIV/0!</v>
      </c>
      <c r="AV10" s="31">
        <f>COUNTIFS(具体项目表!BY:BY,B10,具体项目表!AE:AE,"是",具体项目表!J:J,"续建")+COUNTIFS(具体项目表!BY:BY,B10,具体项目表!AE:AE,"无需办理",具体项目表!J:J,"续建")</f>
        <v>0</v>
      </c>
      <c r="AW10" s="34" t="e">
        <f>AR10/AK10</f>
        <v>#DIV/0!</v>
      </c>
      <c r="AX10" s="30">
        <f>COUNTIFS(具体项目表!BY:BY,B10,具体项目表!AK:AK,"是",具体项目表!J:J,"续建")+COUNTIFS(具体项目表!BY:BY,B10,具体项目表!AK:AK,"无需办理",具体项目表!J:J,"续建")</f>
        <v>0</v>
      </c>
      <c r="AY10" s="28" t="e">
        <f>AX10/AK10</f>
        <v>#DIV/0!</v>
      </c>
      <c r="AZ10" s="30">
        <f>COUNTIFS(具体项目表!BY:BY,B10,具体项目表!AO:AO,"是",具体项目表!J:J,"续建")+COUNTIFS(具体项目表!BY:BY,B10,具体项目表!AO:AO,"无需办理",具体项目表!J:J,"续建")</f>
        <v>0</v>
      </c>
      <c r="BA10" s="28" t="e">
        <f>AZ10/AK10</f>
        <v>#DIV/0!</v>
      </c>
      <c r="BB10" s="31">
        <f>COUNTIFS(具体项目表!BY:BY,B10,具体项目表!AS:AS,"是",具体项目表!J:J,"续建")+COUNTIFS(具体项目表!BY:BY,B10,具体项目表!AS:AS,"无需办理",具体项目表!J:J,"续建")</f>
        <v>0</v>
      </c>
      <c r="BC10" s="28" t="e">
        <f>BB10/AK10</f>
        <v>#DIV/0!</v>
      </c>
      <c r="BD10" s="31">
        <f>COUNTIFS(具体项目表!BY:BY,B10,具体项目表!AV:AV,"是",具体项目表!J:J,"续建")+COUNTIFS(具体项目表!BY:BY,B10,具体项目表!AV:AV,"无需办理",具体项目表!J:J,"续建")</f>
        <v>0</v>
      </c>
      <c r="BE10" s="34" t="e">
        <f>BD10/AK10</f>
        <v>#DIV/0!</v>
      </c>
      <c r="BF10" s="31">
        <f>COUNTIFS(具体项目表!BY:BY,B10,具体项目表!BA:BA,"是",具体项目表!J:J,"续建")+COUNTIFS(具体项目表!BY:BY,B10,具体项目表!BA:BA,"无需办理",具体项目表!J:J,"续建")</f>
        <v>0</v>
      </c>
      <c r="BG10" s="28" t="e">
        <f>BF10/AK10</f>
        <v>#DIV/0!</v>
      </c>
      <c r="BH10" s="31">
        <f>COUNTIFS(具体项目表!BY:BY,B10,具体项目表!BE:BE,"是",具体项目表!J:J,"续建")+COUNTIFS(具体项目表!BY:BY,B10,具体项目表!BE:BE,"无需办理",具体项目表!J:J,"续建")</f>
        <v>0</v>
      </c>
      <c r="BI10" s="28" t="e">
        <f>BH10/AK10</f>
        <v>#DIV/0!</v>
      </c>
      <c r="BJ10" s="31">
        <f>COUNTIFS(具体项目表!BY:BY,B10,具体项目表!BI:BI,"是",具体项目表!J:J,"续建")+COUNTIFS(具体项目表!BY:BY,B10,具体项目表!BI:BI,"无需办理",具体项目表!J:J,"续建")</f>
        <v>0</v>
      </c>
      <c r="BK10" s="28" t="e">
        <f>BJ10/AK10</f>
        <v>#DIV/0!</v>
      </c>
      <c r="BL10" s="31">
        <f>COUNTIFS(具体项目表!BY:BY,B10,具体项目表!BN:BN,"是",具体项目表!J:J,"续建")+COUNTIFS(具体项目表!BY:BY,B10,具体项目表!BN:BN,"无需办理",具体项目表!J:J,"续建")</f>
        <v>0</v>
      </c>
      <c r="BM10" s="28" t="e">
        <f>BL10/AK10</f>
        <v>#DIV/0!</v>
      </c>
      <c r="BN10" s="31">
        <f>COUNTIFS(具体项目表!BY:BY,B10,具体项目表!BR:BR,"是",具体项目表!J:J,"续建")+COUNTIFS(具体项目表!BY:BY,B10,具体项目表!BR:BR,"无需办理",具体项目表!J:J,"续建")</f>
        <v>0</v>
      </c>
      <c r="BO10" s="28" t="e">
        <f>BN10/AK10</f>
        <v>#DIV/0!</v>
      </c>
      <c r="BP10" s="31">
        <f>COUNTIFS(具体项目表!CG:CG,"0",具体项目表!BY:BY,B10,具体项目表!J:J,"续建")</f>
        <v>0</v>
      </c>
      <c r="BQ10" s="28" t="e">
        <f>BP10/AK10</f>
        <v>#DIV/0!</v>
      </c>
      <c r="BR10" s="25" t="s">
        <v>667</v>
      </c>
      <c r="BS10" s="31">
        <f>COUNTIFS(具体项目表!BY:BY,B10,具体项目表!J:J,"新建")</f>
        <v>0</v>
      </c>
      <c r="BT10" s="27">
        <f>SUMIFS(具体项目表!K:K,具体项目表!BY:BY,B10,具体项目表!J:J,"新建")</f>
        <v>0</v>
      </c>
      <c r="BU10" s="27">
        <f>SUMIFS(具体项目表!L:L,具体项目表!BY:BY,B10,具体项目表!J:J,"新建")</f>
        <v>0</v>
      </c>
      <c r="BV10" s="35">
        <f>COUNTIFS(具体项目表!BY:BY,B10,具体项目表!J:J,"新建",具体项目表!N:N,"是")</f>
        <v>0</v>
      </c>
      <c r="BW10" s="28" t="e">
        <f>BV10/BS10</f>
        <v>#DIV/0!</v>
      </c>
      <c r="BX10" s="27" t="e">
        <f>SUMIFS(具体项目表!#REF!,具体项目表!BY:BY,B10,具体项目表!J:J,"新建",具体项目表!N:N,"是")</f>
        <v>#REF!</v>
      </c>
      <c r="BY10" s="28" t="e">
        <f>BX10/BU10</f>
        <v>#REF!</v>
      </c>
      <c r="BZ10" s="31">
        <f>COUNTIFS(具体项目表!BY:BY,B10,具体项目表!V:V,"是",具体项目表!J:J,"新建")+COUNTIFS(具体项目表!BY:BY,B10,具体项目表!V:V,"无需办理",具体项目表!J:J,"新建")</f>
        <v>0</v>
      </c>
      <c r="CA10" s="28" t="e">
        <f>BZ10/BS10</f>
        <v>#DIV/0!</v>
      </c>
      <c r="CB10" s="30">
        <f>COUNTIFS(具体项目表!BY:BY,B10,具体项目表!AA:AA,"是",具体项目表!J:J,"新建")+COUNTIFS(具体项目表!BY:BY,B10,具体项目表!AA:AA,"无需办理",具体项目表!J:J,"新建")</f>
        <v>0</v>
      </c>
      <c r="CC10" s="28" t="e">
        <f>CB10/BS10</f>
        <v>#DIV/0!</v>
      </c>
      <c r="CD10" s="31">
        <f>COUNTIFS(具体项目表!BY:BY,B10,具体项目表!AE:AE,"是",具体项目表!J:J,"新建")+COUNTIFS(具体项目表!BY:BY,B10,具体项目表!AE:AE,"无需办理",具体项目表!J:J,"新建")</f>
        <v>0</v>
      </c>
      <c r="CE10" s="28" t="e">
        <f>CD10/BS10</f>
        <v>#DIV/0!</v>
      </c>
      <c r="CF10" s="30">
        <f>COUNTIFS(具体项目表!BY:BY,B10,具体项目表!AK:AK,"是",具体项目表!J:J,"新建")+COUNTIFS(具体项目表!BY:BY,B10,具体项目表!AK:AK,"无需办理",具体项目表!J:J,"新建")</f>
        <v>0</v>
      </c>
      <c r="CG10" s="28" t="e">
        <f>CF10/BS10</f>
        <v>#DIV/0!</v>
      </c>
      <c r="CH10" s="30">
        <f>COUNTIFS(具体项目表!BY:BY,B10,具体项目表!AO:AO,"是",具体项目表!J:J,"新建")+COUNTIFS(具体项目表!BY:BY,B10,具体项目表!AO:AO,"无需办理",具体项目表!J:J,"新建")</f>
        <v>0</v>
      </c>
      <c r="CI10" s="28" t="e">
        <f>CH10/BS10</f>
        <v>#DIV/0!</v>
      </c>
      <c r="CJ10" s="31">
        <f>COUNTIFS(具体项目表!BY:BY,B10,具体项目表!AS:AS,"是",具体项目表!J:J,"新建")+COUNTIFS(具体项目表!BY:BY,B10,具体项目表!AS:AS,"无需办理",具体项目表!J:J,"新建")</f>
        <v>0</v>
      </c>
      <c r="CK10" s="28" t="e">
        <f>CJ10/BS10</f>
        <v>#DIV/0!</v>
      </c>
      <c r="CL10" s="31">
        <f>COUNTIFS(具体项目表!BY:BY,B10,具体项目表!AV:AV,"是",具体项目表!J:J,"新建")+COUNTIFS(具体项目表!BY:BY,B10,具体项目表!AV:AV,"无需办理",具体项目表!J:J,"新建")</f>
        <v>0</v>
      </c>
      <c r="CM10" s="28" t="e">
        <f>CL10/BS10</f>
        <v>#DIV/0!</v>
      </c>
      <c r="CN10" s="31">
        <f>COUNTIFS(具体项目表!BY:BY,B10,具体项目表!BA:BA,"是",具体项目表!J:J,"新建")+COUNTIFS(具体项目表!BY:BY,B10,具体项目表!BA:BA,"无需办理",具体项目表!J:J,"新建")</f>
        <v>0</v>
      </c>
      <c r="CO10" s="33" t="e">
        <f>CN10/BS10</f>
        <v>#DIV/0!</v>
      </c>
      <c r="CP10" s="31">
        <f>COUNTIFS(具体项目表!BY:BY,B10,具体项目表!BE:BE,"是",具体项目表!J:J,"新建")+COUNTIFS(具体项目表!BY:BY,B10,具体项目表!BE:BE,"无需办理",具体项目表!J:J,"新建")</f>
        <v>0</v>
      </c>
      <c r="CQ10" s="33" t="e">
        <f>CP10/BS10</f>
        <v>#DIV/0!</v>
      </c>
      <c r="CR10" s="31">
        <f>COUNTIFS(具体项目表!BY:BY,B10,具体项目表!BI:BI,"是",具体项目表!J:J,"新建")+COUNTIFS(具体项目表!BY:BY,B10,具体项目表!BI:BI,"无需办理",具体项目表!J:J,"新建")</f>
        <v>0</v>
      </c>
      <c r="CS10" s="28" t="e">
        <f>CR10/BS10</f>
        <v>#DIV/0!</v>
      </c>
      <c r="CT10" s="31">
        <f>COUNTIFS(具体项目表!BY:BY,B10,具体项目表!BN:BN,"是",具体项目表!J:J,"新建")+COUNTIFS(具体项目表!BY:BY,B10,具体项目表!BN:BN,"无需办理",具体项目表!J:J,"新建")</f>
        <v>0</v>
      </c>
      <c r="CU10" s="28" t="e">
        <f>CT10/BS10</f>
        <v>#DIV/0!</v>
      </c>
      <c r="CV10" s="31">
        <f>COUNTIFS(具体项目表!BY:BY,B10,具体项目表!BR:BR,"是",具体项目表!J:J,"新建")+COUNTIFS(具体项目表!BY:BY,B10,具体项目表!BR:BR,"无需办理",具体项目表!J:J,"新建")</f>
        <v>0</v>
      </c>
      <c r="CW10" s="28" t="e">
        <f>CV10/BS10</f>
        <v>#DIV/0!</v>
      </c>
      <c r="CX10" s="31">
        <f>COUNTIFS(具体项目表!CG:CG,"0",具体项目表!BY:BY,B10,具体项目表!J:J,"新建")</f>
        <v>0</v>
      </c>
      <c r="CY10" s="28" t="e">
        <f>CX10/BS10</f>
        <v>#DIV/0!</v>
      </c>
    </row>
    <row r="11" s="4" customFormat="1" ht="35" customHeight="1" spans="1:260">
      <c r="A11" s="25" t="s">
        <v>668</v>
      </c>
      <c r="B11" s="37" t="s">
        <v>669</v>
      </c>
      <c r="C11" s="31">
        <f>AK11+BS11</f>
        <v>0</v>
      </c>
      <c r="D11" s="27">
        <f>AL11+BT11</f>
        <v>0</v>
      </c>
      <c r="E11" s="27">
        <f>AM11+BU11</f>
        <v>0</v>
      </c>
      <c r="F11" s="26">
        <f>AN11+BV11</f>
        <v>0</v>
      </c>
      <c r="G11" s="34" t="e">
        <f>F11/C11</f>
        <v>#DIV/0!</v>
      </c>
      <c r="H11" s="27" t="e">
        <f>AP11+BX11</f>
        <v>#REF!</v>
      </c>
      <c r="I11" s="28" t="e">
        <f>H11/E11</f>
        <v>#REF!</v>
      </c>
      <c r="J11" s="31">
        <f>AR11+BZ11</f>
        <v>0</v>
      </c>
      <c r="K11" s="28" t="e">
        <f>J11/C11</f>
        <v>#DIV/0!</v>
      </c>
      <c r="L11" s="30">
        <f>AT11+CB11</f>
        <v>0</v>
      </c>
      <c r="M11" s="28" t="e">
        <f>L11/C11</f>
        <v>#DIV/0!</v>
      </c>
      <c r="N11" s="31">
        <f>AV11+CD11</f>
        <v>0</v>
      </c>
      <c r="O11" s="28" t="e">
        <f>N11/C11</f>
        <v>#DIV/0!</v>
      </c>
      <c r="P11" s="30">
        <f>AX11+CF11</f>
        <v>0</v>
      </c>
      <c r="Q11" s="28" t="e">
        <f>P11/C11</f>
        <v>#DIV/0!</v>
      </c>
      <c r="R11" s="30">
        <f>AZ11+CH11</f>
        <v>0</v>
      </c>
      <c r="S11" s="28" t="e">
        <f>R11/C11</f>
        <v>#DIV/0!</v>
      </c>
      <c r="T11" s="31">
        <f>BB11+CJ11</f>
        <v>0</v>
      </c>
      <c r="U11" s="28" t="e">
        <f>T11/C11</f>
        <v>#DIV/0!</v>
      </c>
      <c r="V11" s="31">
        <f>BD11+CL11</f>
        <v>0</v>
      </c>
      <c r="W11" s="28" t="e">
        <f>V11/C11</f>
        <v>#DIV/0!</v>
      </c>
      <c r="X11" s="31">
        <f>BF11+CN11</f>
        <v>0</v>
      </c>
      <c r="Y11" s="28" t="e">
        <f>X11/C11</f>
        <v>#DIV/0!</v>
      </c>
      <c r="Z11" s="31">
        <f>BH11+CP11</f>
        <v>0</v>
      </c>
      <c r="AA11" s="28" t="e">
        <f>Z11/C11</f>
        <v>#DIV/0!</v>
      </c>
      <c r="AB11" s="31">
        <f>BJ11+CR11</f>
        <v>0</v>
      </c>
      <c r="AC11" s="28" t="e">
        <f>AB11/C11</f>
        <v>#DIV/0!</v>
      </c>
      <c r="AD11" s="31">
        <f>BL11+CT11</f>
        <v>0</v>
      </c>
      <c r="AE11" s="28" t="e">
        <f>AD11/C11</f>
        <v>#DIV/0!</v>
      </c>
      <c r="AF11" s="31">
        <f>BN11+CV11</f>
        <v>0</v>
      </c>
      <c r="AG11" s="28" t="e">
        <f>AF11/C11</f>
        <v>#DIV/0!</v>
      </c>
      <c r="AH11" s="31">
        <f>BP11+CX11</f>
        <v>0</v>
      </c>
      <c r="AI11" s="28" t="e">
        <f>AH11/C11</f>
        <v>#DIV/0!</v>
      </c>
      <c r="AJ11" s="25" t="s">
        <v>668</v>
      </c>
      <c r="AK11" s="31">
        <f>COUNTIFS(具体项目表!BY:BY,B11,具体项目表!J:J,"续建")</f>
        <v>0</v>
      </c>
      <c r="AL11" s="27">
        <f>SUMIFS(具体项目表!K:K,具体项目表!BY:BY,B11,具体项目表!J:J,"续建")</f>
        <v>0</v>
      </c>
      <c r="AM11" s="27">
        <f>SUMIFS(具体项目表!L:L,具体项目表!BY:BY,B11,具体项目表!J:J,"续建")</f>
        <v>0</v>
      </c>
      <c r="AN11" s="35">
        <f>COUNTIFS(具体项目表!BY:BY,B11,具体项目表!J:J,"续建",具体项目表!N:N,"是")</f>
        <v>0</v>
      </c>
      <c r="AO11" s="28" t="e">
        <f>AN11/AK11</f>
        <v>#DIV/0!</v>
      </c>
      <c r="AP11" s="36" t="e">
        <f>SUMIFS(具体项目表!#REF!,具体项目表!BY:BY,B11,具体项目表!J:J,"续建",具体项目表!N:N,"是")</f>
        <v>#REF!</v>
      </c>
      <c r="AQ11" s="28" t="e">
        <f>AP11/AM11</f>
        <v>#REF!</v>
      </c>
      <c r="AR11" s="31">
        <f>COUNTIFS(具体项目表!BY:BY,B11,具体项目表!V:V,"是",具体项目表!J:J,"续建")+COUNTIFS(具体项目表!BY:BY,B11,具体项目表!V:V,"无需办理",具体项目表!J:J,"续建")</f>
        <v>0</v>
      </c>
      <c r="AS11" s="34" t="e">
        <f>AR11/AK11</f>
        <v>#DIV/0!</v>
      </c>
      <c r="AT11" s="30">
        <f>COUNTIFS(具体项目表!BY:BY,B11,具体项目表!AA:AA,"是",具体项目表!J:J,"续建")+COUNTIFS(具体项目表!BY:BY,B11,具体项目表!AA:AA,"无需办理",具体项目表!J:J,"续建")</f>
        <v>0</v>
      </c>
      <c r="AU11" s="28" t="e">
        <f>AT11/AK11</f>
        <v>#DIV/0!</v>
      </c>
      <c r="AV11" s="31">
        <f>COUNTIFS(具体项目表!BY:BY,B11,具体项目表!AE:AE,"是",具体项目表!J:J,"续建")+COUNTIFS(具体项目表!BY:BY,B11,具体项目表!AE:AE,"无需办理",具体项目表!J:J,"续建")</f>
        <v>0</v>
      </c>
      <c r="AW11" s="34" t="e">
        <f>AR11/AK11</f>
        <v>#DIV/0!</v>
      </c>
      <c r="AX11" s="30">
        <f>COUNTIFS(具体项目表!BY:BY,B11,具体项目表!AK:AK,"是",具体项目表!J:J,"续建")+COUNTIFS(具体项目表!BY:BY,B11,具体项目表!AK:AK,"无需办理",具体项目表!J:J,"续建")</f>
        <v>0</v>
      </c>
      <c r="AY11" s="28" t="e">
        <f>AX11/AK11</f>
        <v>#DIV/0!</v>
      </c>
      <c r="AZ11" s="30">
        <f>COUNTIFS(具体项目表!BY:BY,B11,具体项目表!AO:AO,"是",具体项目表!J:J,"续建")+COUNTIFS(具体项目表!BY:BY,B11,具体项目表!AO:AO,"无需办理",具体项目表!J:J,"续建")</f>
        <v>0</v>
      </c>
      <c r="BA11" s="28" t="e">
        <f>AZ11/AK11</f>
        <v>#DIV/0!</v>
      </c>
      <c r="BB11" s="31">
        <f>COUNTIFS(具体项目表!BY:BY,B11,具体项目表!AS:AS,"是",具体项目表!J:J,"续建")+COUNTIFS(具体项目表!BY:BY,B11,具体项目表!AS:AS,"无需办理",具体项目表!J:J,"续建")</f>
        <v>0</v>
      </c>
      <c r="BC11" s="34" t="e">
        <f>BB11/AK11</f>
        <v>#DIV/0!</v>
      </c>
      <c r="BD11" s="31">
        <f>COUNTIFS(具体项目表!BY:BY,B11,具体项目表!AV:AV,"是",具体项目表!J:J,"续建")+COUNTIFS(具体项目表!BY:BY,B11,具体项目表!AV:AV,"无需办理",具体项目表!J:J,"续建")</f>
        <v>0</v>
      </c>
      <c r="BE11" s="34" t="e">
        <f>BD11/AK11</f>
        <v>#DIV/0!</v>
      </c>
      <c r="BF11" s="31">
        <f>COUNTIFS(具体项目表!BY:BY,B11,具体项目表!BA:BA,"是",具体项目表!J:J,"续建")+COUNTIFS(具体项目表!BY:BY,B11,具体项目表!BA:BA,"无需办理",具体项目表!J:J,"续建")</f>
        <v>0</v>
      </c>
      <c r="BG11" s="28" t="e">
        <f>BF11/AK11</f>
        <v>#DIV/0!</v>
      </c>
      <c r="BH11" s="31">
        <f>COUNTIFS(具体项目表!BY:BY,B11,具体项目表!BE:BE,"是",具体项目表!J:J,"续建")+COUNTIFS(具体项目表!BY:BY,B11,具体项目表!BE:BE,"无需办理",具体项目表!J:J,"续建")</f>
        <v>0</v>
      </c>
      <c r="BI11" s="28" t="e">
        <f>BH11/AK11</f>
        <v>#DIV/0!</v>
      </c>
      <c r="BJ11" s="31">
        <f>COUNTIFS(具体项目表!BY:BY,B11,具体项目表!BI:BI,"是",具体项目表!J:J,"续建")+COUNTIFS(具体项目表!BY:BY,B11,具体项目表!BI:BI,"无需办理",具体项目表!J:J,"续建")</f>
        <v>0</v>
      </c>
      <c r="BK11" s="28" t="e">
        <f>BJ11/AK11</f>
        <v>#DIV/0!</v>
      </c>
      <c r="BL11" s="31">
        <f>COUNTIFS(具体项目表!BY:BY,B11,具体项目表!BN:BN,"是",具体项目表!J:J,"续建")+COUNTIFS(具体项目表!BY:BY,B11,具体项目表!BN:BN,"无需办理",具体项目表!J:J,"续建")</f>
        <v>0</v>
      </c>
      <c r="BM11" s="28" t="e">
        <f>BL11/AK11</f>
        <v>#DIV/0!</v>
      </c>
      <c r="BN11" s="31">
        <f>COUNTIFS(具体项目表!BY:BY,B11,具体项目表!BR:BR,"是",具体项目表!J:J,"续建")+COUNTIFS(具体项目表!BY:BY,B11,具体项目表!BR:BR,"无需办理",具体项目表!J:J,"续建")</f>
        <v>0</v>
      </c>
      <c r="BO11" s="28" t="e">
        <f>BN11/AK11</f>
        <v>#DIV/0!</v>
      </c>
      <c r="BP11" s="31">
        <f>COUNTIFS(具体项目表!CG:CG,"0",具体项目表!BY:BY,B11,具体项目表!J:J,"续建")</f>
        <v>0</v>
      </c>
      <c r="BQ11" s="28" t="e">
        <f>BP11/AK11</f>
        <v>#DIV/0!</v>
      </c>
      <c r="BR11" s="25" t="s">
        <v>668</v>
      </c>
      <c r="BS11" s="31">
        <f>COUNTIFS(具体项目表!BY:BY,B11,具体项目表!J:J,"新建")</f>
        <v>0</v>
      </c>
      <c r="BT11" s="27">
        <f>SUMIFS(具体项目表!K:K,具体项目表!BY:BY,B11,具体项目表!J:J,"新建")</f>
        <v>0</v>
      </c>
      <c r="BU11" s="27">
        <f>SUMIFS(具体项目表!L:L,具体项目表!BY:BY,B11,具体项目表!J:J,"新建")</f>
        <v>0</v>
      </c>
      <c r="BV11" s="35">
        <f>COUNTIFS(具体项目表!BY:BY,B11,具体项目表!J:J,"新建",具体项目表!N:N,"是")</f>
        <v>0</v>
      </c>
      <c r="BW11" s="28" t="e">
        <f>BV11/BS11</f>
        <v>#DIV/0!</v>
      </c>
      <c r="BX11" s="27" t="e">
        <f>SUMIFS(具体项目表!#REF!,具体项目表!BY:BY,B11,具体项目表!J:J,"新建",具体项目表!N:N,"是")</f>
        <v>#REF!</v>
      </c>
      <c r="BY11" s="28" t="e">
        <f>BX11/BU11</f>
        <v>#REF!</v>
      </c>
      <c r="BZ11" s="31">
        <f>COUNTIFS(具体项目表!BY:BY,B11,具体项目表!V:V,"是",具体项目表!J:J,"新建")+COUNTIFS(具体项目表!BY:BY,B11,具体项目表!V:V,"无需办理",具体项目表!J:J,"新建")</f>
        <v>0</v>
      </c>
      <c r="CA11" s="28" t="e">
        <f>BZ11/BS11</f>
        <v>#DIV/0!</v>
      </c>
      <c r="CB11" s="30">
        <f>COUNTIFS(具体项目表!BY:BY,B11,具体项目表!AA:AA,"是",具体项目表!J:J,"新建")+COUNTIFS(具体项目表!BY:BY,B11,具体项目表!AA:AA,"无需办理",具体项目表!J:J,"新建")</f>
        <v>0</v>
      </c>
      <c r="CC11" s="28" t="e">
        <f>CB11/BS11</f>
        <v>#DIV/0!</v>
      </c>
      <c r="CD11" s="31">
        <f>COUNTIFS(具体项目表!BY:BY,B11,具体项目表!AE:AE,"是",具体项目表!J:J,"新建")+COUNTIFS(具体项目表!BY:BY,B11,具体项目表!AE:AE,"无需办理",具体项目表!J:J,"新建")</f>
        <v>0</v>
      </c>
      <c r="CE11" s="28" t="e">
        <f>CD11/BS11</f>
        <v>#DIV/0!</v>
      </c>
      <c r="CF11" s="30">
        <f>COUNTIFS(具体项目表!BY:BY,B11,具体项目表!AK:AK,"是",具体项目表!J:J,"新建")+COUNTIFS(具体项目表!BY:BY,B11,具体项目表!AK:AK,"无需办理",具体项目表!J:J,"新建")</f>
        <v>0</v>
      </c>
      <c r="CG11" s="28" t="e">
        <f>CF11/BS11</f>
        <v>#DIV/0!</v>
      </c>
      <c r="CH11" s="30">
        <f>COUNTIFS(具体项目表!BY:BY,B11,具体项目表!AO:AO,"是",具体项目表!J:J,"新建")+COUNTIFS(具体项目表!BY:BY,B11,具体项目表!AO:AO,"无需办理",具体项目表!J:J,"新建")</f>
        <v>0</v>
      </c>
      <c r="CI11" s="28" t="e">
        <f>CH11/BS11</f>
        <v>#DIV/0!</v>
      </c>
      <c r="CJ11" s="31">
        <f>COUNTIFS(具体项目表!BY:BY,B11,具体项目表!AS:AS,"是",具体项目表!J:J,"新建")+COUNTIFS(具体项目表!BY:BY,B11,具体项目表!AS:AS,"无需办理",具体项目表!J:J,"新建")</f>
        <v>0</v>
      </c>
      <c r="CK11" s="28" t="e">
        <f>CJ11/BS11</f>
        <v>#DIV/0!</v>
      </c>
      <c r="CL11" s="31">
        <f>COUNTIFS(具体项目表!BY:BY,B11,具体项目表!AV:AV,"是",具体项目表!J:J,"新建")+COUNTIFS(具体项目表!BY:BY,B11,具体项目表!AV:AV,"无需办理",具体项目表!J:J,"新建")</f>
        <v>0</v>
      </c>
      <c r="CM11" s="28" t="e">
        <f>CL11/BS11</f>
        <v>#DIV/0!</v>
      </c>
      <c r="CN11" s="31">
        <f>COUNTIFS(具体项目表!BY:BY,B11,具体项目表!BA:BA,"是",具体项目表!J:J,"新建")+COUNTIFS(具体项目表!BY:BY,B11,具体项目表!BA:BA,"无需办理",具体项目表!J:J,"新建")</f>
        <v>0</v>
      </c>
      <c r="CO11" s="33" t="e">
        <f>CN11/BS11</f>
        <v>#DIV/0!</v>
      </c>
      <c r="CP11" s="31">
        <f>COUNTIFS(具体项目表!BY:BY,B11,具体项目表!BE:BE,"是",具体项目表!J:J,"新建")+COUNTIFS(具体项目表!BY:BY,B11,具体项目表!BE:BE,"无需办理",具体项目表!J:J,"新建")</f>
        <v>0</v>
      </c>
      <c r="CQ11" s="33" t="e">
        <f>CP11/BS11</f>
        <v>#DIV/0!</v>
      </c>
      <c r="CR11" s="31">
        <f>COUNTIFS(具体项目表!BY:BY,B11,具体项目表!BI:BI,"是",具体项目表!J:J,"新建")+COUNTIFS(具体项目表!BY:BY,B11,具体项目表!BI:BI,"无需办理",具体项目表!J:J,"新建")</f>
        <v>0</v>
      </c>
      <c r="CS11" s="28" t="e">
        <f>CR11/BS11</f>
        <v>#DIV/0!</v>
      </c>
      <c r="CT11" s="31">
        <f>COUNTIFS(具体项目表!BY:BY,B11,具体项目表!BN:BN,"是",具体项目表!J:J,"新建")+COUNTIFS(具体项目表!BY:BY,B11,具体项目表!BN:BN,"无需办理",具体项目表!J:J,"新建")</f>
        <v>0</v>
      </c>
      <c r="CU11" s="28" t="e">
        <f>CT11/BS11</f>
        <v>#DIV/0!</v>
      </c>
      <c r="CV11" s="31">
        <f>COUNTIFS(具体项目表!BY:BY,B11,具体项目表!BR:BR,"是",具体项目表!J:J,"新建")+COUNTIFS(具体项目表!BY:BY,B11,具体项目表!BR:BR,"无需办理",具体项目表!J:J,"新建")</f>
        <v>0</v>
      </c>
      <c r="CW11" s="28" t="e">
        <f>CV11/BS11</f>
        <v>#DIV/0!</v>
      </c>
      <c r="CX11" s="31">
        <f>COUNTIFS(具体项目表!CG:CG,"0",具体项目表!BY:BY,B11,具体项目表!J:J,"新建")</f>
        <v>0</v>
      </c>
      <c r="CY11" s="28" t="e">
        <f>CX11/BS11</f>
        <v>#DIV/0!</v>
      </c>
    </row>
    <row r="12" s="4" customFormat="1" ht="35" customHeight="1" spans="1:260">
      <c r="A12" s="25" t="s">
        <v>670</v>
      </c>
      <c r="B12" s="37" t="s">
        <v>671</v>
      </c>
      <c r="C12" s="31">
        <f>AK12+BS12</f>
        <v>0</v>
      </c>
      <c r="D12" s="27">
        <f>AL12+BT12</f>
        <v>0</v>
      </c>
      <c r="E12" s="27">
        <f>AM12+BU12</f>
        <v>0</v>
      </c>
      <c r="F12" s="26">
        <f>AN12+BV12</f>
        <v>0</v>
      </c>
      <c r="G12" s="34" t="e">
        <f>F12/C12</f>
        <v>#DIV/0!</v>
      </c>
      <c r="H12" s="27" t="e">
        <f>AP12+BX12</f>
        <v>#REF!</v>
      </c>
      <c r="I12" s="28" t="e">
        <f>H12/E12</f>
        <v>#REF!</v>
      </c>
      <c r="J12" s="31">
        <f>AR12+BZ12</f>
        <v>0</v>
      </c>
      <c r="K12" s="28" t="e">
        <f>J12/C12</f>
        <v>#DIV/0!</v>
      </c>
      <c r="L12" s="30">
        <f>AT12+CB12</f>
        <v>0</v>
      </c>
      <c r="M12" s="28" t="e">
        <f>L12/C12</f>
        <v>#DIV/0!</v>
      </c>
      <c r="N12" s="31">
        <f>AV12+CD12</f>
        <v>0</v>
      </c>
      <c r="O12" s="28" t="e">
        <f>N12/C12</f>
        <v>#DIV/0!</v>
      </c>
      <c r="P12" s="30">
        <f>AX12+CF12</f>
        <v>0</v>
      </c>
      <c r="Q12" s="28" t="e">
        <f>P12/C12</f>
        <v>#DIV/0!</v>
      </c>
      <c r="R12" s="30">
        <f>AZ12+CH12</f>
        <v>0</v>
      </c>
      <c r="S12" s="28" t="e">
        <f>R12/C12</f>
        <v>#DIV/0!</v>
      </c>
      <c r="T12" s="31">
        <f>BB12+CJ12</f>
        <v>0</v>
      </c>
      <c r="U12" s="28" t="e">
        <f>T12/C12</f>
        <v>#DIV/0!</v>
      </c>
      <c r="V12" s="31">
        <f>BD12+CL12</f>
        <v>0</v>
      </c>
      <c r="W12" s="28" t="e">
        <f>V12/C12</f>
        <v>#DIV/0!</v>
      </c>
      <c r="X12" s="31">
        <f>BF12+CN12</f>
        <v>0</v>
      </c>
      <c r="Y12" s="34" t="e">
        <f>X12/C12</f>
        <v>#DIV/0!</v>
      </c>
      <c r="Z12" s="31">
        <f>BH12+CP12</f>
        <v>0</v>
      </c>
      <c r="AA12" s="28" t="e">
        <f>Z12/C12</f>
        <v>#DIV/0!</v>
      </c>
      <c r="AB12" s="31">
        <f>BJ12+CR12</f>
        <v>0</v>
      </c>
      <c r="AC12" s="28" t="e">
        <f>AB12/C12</f>
        <v>#DIV/0!</v>
      </c>
      <c r="AD12" s="31">
        <f>BL12+CT12</f>
        <v>0</v>
      </c>
      <c r="AE12" s="28" t="e">
        <f>AD12/C12</f>
        <v>#DIV/0!</v>
      </c>
      <c r="AF12" s="31">
        <f>BN12+CV12</f>
        <v>0</v>
      </c>
      <c r="AG12" s="28" t="e">
        <f>AF12/C12</f>
        <v>#DIV/0!</v>
      </c>
      <c r="AH12" s="31">
        <f>BP12+CX12</f>
        <v>0</v>
      </c>
      <c r="AI12" s="28" t="e">
        <f>AH12/C12</f>
        <v>#DIV/0!</v>
      </c>
      <c r="AJ12" s="25" t="s">
        <v>670</v>
      </c>
      <c r="AK12" s="31">
        <f>COUNTIFS(具体项目表!BY:BY,B12,具体项目表!J:J,"续建")</f>
        <v>0</v>
      </c>
      <c r="AL12" s="27">
        <f>SUMIFS(具体项目表!K:K,具体项目表!BY:BY,B12,具体项目表!J:J,"续建")</f>
        <v>0</v>
      </c>
      <c r="AM12" s="27">
        <f>SUMIFS(具体项目表!L:L,具体项目表!BY:BY,B12,具体项目表!J:J,"续建")</f>
        <v>0</v>
      </c>
      <c r="AN12" s="35">
        <f>COUNTIFS(具体项目表!BY:BY,B12,具体项目表!J:J,"续建",具体项目表!N:N,"是")</f>
        <v>0</v>
      </c>
      <c r="AO12" s="28" t="e">
        <f>AN12/AK12</f>
        <v>#DIV/0!</v>
      </c>
      <c r="AP12" s="36" t="e">
        <f>SUMIFS(具体项目表!#REF!,具体项目表!BY:BY,B12,具体项目表!J:J,"续建",具体项目表!N:N,"是")</f>
        <v>#REF!</v>
      </c>
      <c r="AQ12" s="28" t="e">
        <f>AP12/AM12</f>
        <v>#REF!</v>
      </c>
      <c r="AR12" s="31">
        <f>COUNTIFS(具体项目表!BY:BY,B12,具体项目表!V:V,"是",具体项目表!J:J,"续建")+COUNTIFS(具体项目表!BY:BY,B12,具体项目表!V:V,"无需办理",具体项目表!J:J,"续建")</f>
        <v>0</v>
      </c>
      <c r="AS12" s="34" t="e">
        <f>AR12/AK12</f>
        <v>#DIV/0!</v>
      </c>
      <c r="AT12" s="30">
        <f>COUNTIFS(具体项目表!BY:BY,B12,具体项目表!AA:AA,"是",具体项目表!J:J,"续建")+COUNTIFS(具体项目表!BY:BY,B12,具体项目表!AA:AA,"无需办理",具体项目表!J:J,"续建")</f>
        <v>0</v>
      </c>
      <c r="AU12" s="28" t="e">
        <f>AT12/AK12</f>
        <v>#DIV/0!</v>
      </c>
      <c r="AV12" s="31">
        <f>COUNTIFS(具体项目表!BY:BY,B12,具体项目表!AE:AE,"是",具体项目表!J:J,"续建")+COUNTIFS(具体项目表!BY:BY,B12,具体项目表!AE:AE,"无需办理",具体项目表!J:J,"续建")</f>
        <v>0</v>
      </c>
      <c r="AW12" s="34" t="e">
        <f>AR12/AK12</f>
        <v>#DIV/0!</v>
      </c>
      <c r="AX12" s="30">
        <f>COUNTIFS(具体项目表!BY:BY,B12,具体项目表!AK:AK,"是",具体项目表!J:J,"续建")+COUNTIFS(具体项目表!BY:BY,B12,具体项目表!AK:AK,"无需办理",具体项目表!J:J,"续建")</f>
        <v>0</v>
      </c>
      <c r="AY12" s="28" t="e">
        <f>AX12/AK12</f>
        <v>#DIV/0!</v>
      </c>
      <c r="AZ12" s="30">
        <f>COUNTIFS(具体项目表!BY:BY,B12,具体项目表!AO:AO,"是",具体项目表!J:J,"续建")+COUNTIFS(具体项目表!BY:BY,B12,具体项目表!AO:AO,"无需办理",具体项目表!J:J,"续建")</f>
        <v>0</v>
      </c>
      <c r="BA12" s="28" t="e">
        <f>AZ12/AK12</f>
        <v>#DIV/0!</v>
      </c>
      <c r="BB12" s="31">
        <f>COUNTIFS(具体项目表!BY:BY,B12,具体项目表!AS:AS,"是",具体项目表!J:J,"续建")+COUNTIFS(具体项目表!BY:BY,B12,具体项目表!AS:AS,"无需办理",具体项目表!J:J,"续建")</f>
        <v>0</v>
      </c>
      <c r="BC12" s="28" t="e">
        <f>BB12/AK12</f>
        <v>#DIV/0!</v>
      </c>
      <c r="BD12" s="31">
        <f>COUNTIFS(具体项目表!BY:BY,B12,具体项目表!AV:AV,"是",具体项目表!J:J,"续建")+COUNTIFS(具体项目表!BY:BY,B12,具体项目表!AV:AV,"无需办理",具体项目表!J:J,"续建")</f>
        <v>0</v>
      </c>
      <c r="BE12" s="28" t="e">
        <f>BD12/AK12</f>
        <v>#DIV/0!</v>
      </c>
      <c r="BF12" s="31">
        <f>COUNTIFS(具体项目表!BY:BY,B12,具体项目表!BA:BA,"是",具体项目表!J:J,"续建")+COUNTIFS(具体项目表!BY:BY,B12,具体项目表!BA:BA,"无需办理",具体项目表!J:J,"续建")</f>
        <v>0</v>
      </c>
      <c r="BG12" s="28" t="e">
        <f>BF12/AK12</f>
        <v>#DIV/0!</v>
      </c>
      <c r="BH12" s="31">
        <f>COUNTIFS(具体项目表!BY:BY,B12,具体项目表!BE:BE,"是",具体项目表!J:J,"续建")+COUNTIFS(具体项目表!BY:BY,B12,具体项目表!BE:BE,"无需办理",具体项目表!J:J,"续建")</f>
        <v>0</v>
      </c>
      <c r="BI12" s="28" t="e">
        <f>BH12/AK12</f>
        <v>#DIV/0!</v>
      </c>
      <c r="BJ12" s="31">
        <f>COUNTIFS(具体项目表!BY:BY,B12,具体项目表!BI:BI,"是",具体项目表!J:J,"续建")+COUNTIFS(具体项目表!BY:BY,B12,具体项目表!BI:BI,"无需办理",具体项目表!J:J,"续建")</f>
        <v>0</v>
      </c>
      <c r="BK12" s="28" t="e">
        <f>BJ12/AK12</f>
        <v>#DIV/0!</v>
      </c>
      <c r="BL12" s="31">
        <f>COUNTIFS(具体项目表!BY:BY,B12,具体项目表!BN:BN,"是",具体项目表!J:J,"续建")+COUNTIFS(具体项目表!BY:BY,B12,具体项目表!BN:BN,"无需办理",具体项目表!J:J,"续建")</f>
        <v>0</v>
      </c>
      <c r="BM12" s="28" t="e">
        <f>BL12/AK12</f>
        <v>#DIV/0!</v>
      </c>
      <c r="BN12" s="31">
        <f>COUNTIFS(具体项目表!BY:BY,B12,具体项目表!BR:BR,"是",具体项目表!J:J,"续建")+COUNTIFS(具体项目表!BY:BY,B12,具体项目表!BR:BR,"无需办理",具体项目表!J:J,"续建")</f>
        <v>0</v>
      </c>
      <c r="BO12" s="28" t="e">
        <f>BN12/AK12</f>
        <v>#DIV/0!</v>
      </c>
      <c r="BP12" s="31">
        <f>COUNTIFS(具体项目表!CG:CG,"0",具体项目表!BY:BY,B12,具体项目表!J:J,"续建")</f>
        <v>0</v>
      </c>
      <c r="BQ12" s="28" t="e">
        <f>BP12/AK12</f>
        <v>#DIV/0!</v>
      </c>
      <c r="BR12" s="25" t="s">
        <v>670</v>
      </c>
      <c r="BS12" s="31">
        <f>COUNTIFS(具体项目表!BY:BY,B12,具体项目表!J:J,"新建")</f>
        <v>0</v>
      </c>
      <c r="BT12" s="27">
        <f>SUMIFS(具体项目表!K:K,具体项目表!BY:BY,B12,具体项目表!J:J,"新建")</f>
        <v>0</v>
      </c>
      <c r="BU12" s="27">
        <f>SUMIFS(具体项目表!L:L,具体项目表!BY:BY,B12,具体项目表!J:J,"新建")</f>
        <v>0</v>
      </c>
      <c r="BV12" s="35">
        <f>COUNTIFS(具体项目表!BY:BY,B12,具体项目表!J:J,"新建",具体项目表!N:N,"是")</f>
        <v>0</v>
      </c>
      <c r="BW12" s="28" t="e">
        <f>BV12/BS12</f>
        <v>#DIV/0!</v>
      </c>
      <c r="BX12" s="27" t="e">
        <f>SUMIFS(具体项目表!#REF!,具体项目表!BY:BY,B12,具体项目表!J:J,"新建",具体项目表!N:N,"是")</f>
        <v>#REF!</v>
      </c>
      <c r="BY12" s="28" t="e">
        <f>BX12/BU12</f>
        <v>#REF!</v>
      </c>
      <c r="BZ12" s="31">
        <f>COUNTIFS(具体项目表!BY:BY,B12,具体项目表!V:V,"是",具体项目表!J:J,"新建")+COUNTIFS(具体项目表!BY:BY,B12,具体项目表!V:V,"无需办理",具体项目表!J:J,"新建")</f>
        <v>0</v>
      </c>
      <c r="CA12" s="28" t="e">
        <f>BZ12/BS12</f>
        <v>#DIV/0!</v>
      </c>
      <c r="CB12" s="30">
        <f>COUNTIFS(具体项目表!BY:BY,B12,具体项目表!AA:AA,"是",具体项目表!J:J,"新建")+COUNTIFS(具体项目表!BY:BY,B12,具体项目表!AA:AA,"无需办理",具体项目表!J:J,"新建")</f>
        <v>0</v>
      </c>
      <c r="CC12" s="28" t="e">
        <f>CB12/BS12</f>
        <v>#DIV/0!</v>
      </c>
      <c r="CD12" s="31">
        <f>COUNTIFS(具体项目表!BY:BY,B12,具体项目表!AE:AE,"是",具体项目表!J:J,"新建")+COUNTIFS(具体项目表!BY:BY,B12,具体项目表!AE:AE,"无需办理",具体项目表!J:J,"新建")</f>
        <v>0</v>
      </c>
      <c r="CE12" s="28" t="e">
        <f>CD12/BS12</f>
        <v>#DIV/0!</v>
      </c>
      <c r="CF12" s="30">
        <f>COUNTIFS(具体项目表!BY:BY,B12,具体项目表!AK:AK,"是",具体项目表!J:J,"新建")+COUNTIFS(具体项目表!BY:BY,B12,具体项目表!AK:AK,"无需办理",具体项目表!J:J,"新建")</f>
        <v>0</v>
      </c>
      <c r="CG12" s="28" t="e">
        <f>CF12/BS12</f>
        <v>#DIV/0!</v>
      </c>
      <c r="CH12" s="30">
        <f>COUNTIFS(具体项目表!BY:BY,B12,具体项目表!AO:AO,"是",具体项目表!J:J,"新建")+COUNTIFS(具体项目表!BY:BY,B12,具体项目表!AO:AO,"无需办理",具体项目表!J:J,"新建")</f>
        <v>0</v>
      </c>
      <c r="CI12" s="28" t="e">
        <f>CH12/BS12</f>
        <v>#DIV/0!</v>
      </c>
      <c r="CJ12" s="31">
        <f>COUNTIFS(具体项目表!BY:BY,B12,具体项目表!AS:AS,"是",具体项目表!J:J,"新建")+COUNTIFS(具体项目表!BY:BY,B12,具体项目表!AS:AS,"无需办理",具体项目表!J:J,"新建")</f>
        <v>0</v>
      </c>
      <c r="CK12" s="28" t="e">
        <f>CJ12/BS12</f>
        <v>#DIV/0!</v>
      </c>
      <c r="CL12" s="31">
        <f>COUNTIFS(具体项目表!BY:BY,B12,具体项目表!AV:AV,"是",具体项目表!J:J,"新建")+COUNTIFS(具体项目表!BY:BY,B12,具体项目表!AV:AV,"无需办理",具体项目表!J:J,"新建")</f>
        <v>0</v>
      </c>
      <c r="CM12" s="28" t="e">
        <f>CL12/BS12</f>
        <v>#DIV/0!</v>
      </c>
      <c r="CN12" s="31">
        <f>COUNTIFS(具体项目表!BY:BY,B12,具体项目表!BA:BA,"是",具体项目表!J:J,"新建")+COUNTIFS(具体项目表!BY:BY,B12,具体项目表!BA:BA,"无需办理",具体项目表!J:J,"新建")</f>
        <v>0</v>
      </c>
      <c r="CO12" s="33" t="e">
        <f>CN12/BS12</f>
        <v>#DIV/0!</v>
      </c>
      <c r="CP12" s="31">
        <f>COUNTIFS(具体项目表!BY:BY,B12,具体项目表!BE:BE,"是",具体项目表!J:J,"新建")+COUNTIFS(具体项目表!BY:BY,B12,具体项目表!BE:BE,"无需办理",具体项目表!J:J,"新建")</f>
        <v>0</v>
      </c>
      <c r="CQ12" s="33" t="e">
        <f>CP12/BS12</f>
        <v>#DIV/0!</v>
      </c>
      <c r="CR12" s="31">
        <f>COUNTIFS(具体项目表!BY:BY,B12,具体项目表!BI:BI,"是",具体项目表!J:J,"新建")+COUNTIFS(具体项目表!BY:BY,B12,具体项目表!BI:BI,"无需办理",具体项目表!J:J,"新建")</f>
        <v>0</v>
      </c>
      <c r="CS12" s="28" t="e">
        <f>CR12/BS12</f>
        <v>#DIV/0!</v>
      </c>
      <c r="CT12" s="31">
        <f>COUNTIFS(具体项目表!BY:BY,B12,具体项目表!BN:BN,"是",具体项目表!J:J,"新建")+COUNTIFS(具体项目表!BY:BY,B12,具体项目表!BN:BN,"无需办理",具体项目表!J:J,"新建")</f>
        <v>0</v>
      </c>
      <c r="CU12" s="28" t="e">
        <f>CT12/BS12</f>
        <v>#DIV/0!</v>
      </c>
      <c r="CV12" s="31">
        <f>COUNTIFS(具体项目表!BY:BY,B12,具体项目表!BR:BR,"是",具体项目表!J:J,"新建")+COUNTIFS(具体项目表!BY:BY,B12,具体项目表!BR:BR,"无需办理",具体项目表!J:J,"新建")</f>
        <v>0</v>
      </c>
      <c r="CW12" s="28" t="e">
        <f>CV12/BS12</f>
        <v>#DIV/0!</v>
      </c>
      <c r="CX12" s="31">
        <f>COUNTIFS(具体项目表!CG:CG,"0",具体项目表!BY:BY,B12,具体项目表!J:J,"新建")</f>
        <v>0</v>
      </c>
      <c r="CY12" s="28" t="e">
        <f>CX12/BS12</f>
        <v>#DIV/0!</v>
      </c>
    </row>
    <row r="13" s="4" customFormat="1" ht="35" customHeight="1" spans="1:260">
      <c r="A13" s="25" t="s">
        <v>672</v>
      </c>
      <c r="B13" s="37" t="s">
        <v>673</v>
      </c>
      <c r="C13" s="31">
        <f>AK13+BS13</f>
        <v>0</v>
      </c>
      <c r="D13" s="27">
        <f>AL13+BT13</f>
        <v>0</v>
      </c>
      <c r="E13" s="27">
        <f>AM13+BU13</f>
        <v>0</v>
      </c>
      <c r="F13" s="26">
        <f>AN13+BV13</f>
        <v>0</v>
      </c>
      <c r="G13" s="34" t="e">
        <f>F13/C13</f>
        <v>#DIV/0!</v>
      </c>
      <c r="H13" s="27" t="e">
        <f>AP13+BX13</f>
        <v>#REF!</v>
      </c>
      <c r="I13" s="28" t="e">
        <f>H13/E13</f>
        <v>#REF!</v>
      </c>
      <c r="J13" s="31">
        <f>AR13+BZ13</f>
        <v>0</v>
      </c>
      <c r="K13" s="28" t="e">
        <f>J13/C13</f>
        <v>#DIV/0!</v>
      </c>
      <c r="L13" s="30">
        <f>AT13+CB13</f>
        <v>0</v>
      </c>
      <c r="M13" s="28" t="e">
        <f>L13/C13</f>
        <v>#DIV/0!</v>
      </c>
      <c r="N13" s="31">
        <f>AV13+CD13</f>
        <v>0</v>
      </c>
      <c r="O13" s="28" t="e">
        <f>N13/C13</f>
        <v>#DIV/0!</v>
      </c>
      <c r="P13" s="30">
        <f>AX13+CF13</f>
        <v>0</v>
      </c>
      <c r="Q13" s="28" t="e">
        <f>P13/C13</f>
        <v>#DIV/0!</v>
      </c>
      <c r="R13" s="30">
        <f>AZ13+CH13</f>
        <v>0</v>
      </c>
      <c r="S13" s="28" t="e">
        <f>R13/C13</f>
        <v>#DIV/0!</v>
      </c>
      <c r="T13" s="31">
        <f>BB13+CJ13</f>
        <v>0</v>
      </c>
      <c r="U13" s="28" t="e">
        <f>T13/C13</f>
        <v>#DIV/0!</v>
      </c>
      <c r="V13" s="31">
        <f>BD13+CL13</f>
        <v>0</v>
      </c>
      <c r="W13" s="28" t="e">
        <f>V13/C13</f>
        <v>#DIV/0!</v>
      </c>
      <c r="X13" s="31">
        <f>BF13+CN13</f>
        <v>0</v>
      </c>
      <c r="Y13" s="28" t="e">
        <f>X13/C13</f>
        <v>#DIV/0!</v>
      </c>
      <c r="Z13" s="31">
        <f>BH13+CP13</f>
        <v>0</v>
      </c>
      <c r="AA13" s="28" t="e">
        <f>Z13/C13</f>
        <v>#DIV/0!</v>
      </c>
      <c r="AB13" s="31">
        <f>BJ13+CR13</f>
        <v>0</v>
      </c>
      <c r="AC13" s="28" t="e">
        <f>AB13/C13</f>
        <v>#DIV/0!</v>
      </c>
      <c r="AD13" s="31">
        <f>BL13+CT13</f>
        <v>0</v>
      </c>
      <c r="AE13" s="28" t="e">
        <f>AD13/C13</f>
        <v>#DIV/0!</v>
      </c>
      <c r="AF13" s="31">
        <f>BN13+CV13</f>
        <v>0</v>
      </c>
      <c r="AG13" s="28" t="e">
        <f>AF13/C13</f>
        <v>#DIV/0!</v>
      </c>
      <c r="AH13" s="31">
        <f>BP13+CX13</f>
        <v>0</v>
      </c>
      <c r="AI13" s="28" t="e">
        <f>AH13/C13</f>
        <v>#DIV/0!</v>
      </c>
      <c r="AJ13" s="25" t="s">
        <v>672</v>
      </c>
      <c r="AK13" s="31">
        <f>COUNTIFS(具体项目表!BY:BY,B13,具体项目表!J:J,"续建")</f>
        <v>0</v>
      </c>
      <c r="AL13" s="27">
        <f>SUMIFS(具体项目表!K:K,具体项目表!BY:BY,B13,具体项目表!J:J,"续建")</f>
        <v>0</v>
      </c>
      <c r="AM13" s="27">
        <f>SUMIFS(具体项目表!L:L,具体项目表!BY:BY,B13,具体项目表!J:J,"续建")</f>
        <v>0</v>
      </c>
      <c r="AN13" s="35">
        <f>COUNTIFS(具体项目表!BY:BY,B13,具体项目表!J:J,"续建",具体项目表!N:N,"是")</f>
        <v>0</v>
      </c>
      <c r="AO13" s="28" t="e">
        <f>AN13/AK13</f>
        <v>#DIV/0!</v>
      </c>
      <c r="AP13" s="36" t="e">
        <f>SUMIFS(具体项目表!#REF!,具体项目表!BY:BY,B13,具体项目表!J:J,"续建",具体项目表!N:N,"是")</f>
        <v>#REF!</v>
      </c>
      <c r="AQ13" s="28" t="e">
        <f>AP13/AM13</f>
        <v>#REF!</v>
      </c>
      <c r="AR13" s="31">
        <f>COUNTIFS(具体项目表!BY:BY,B13,具体项目表!V:V,"是",具体项目表!J:J,"续建")+COUNTIFS(具体项目表!BY:BY,B13,具体项目表!V:V,"无需办理",具体项目表!J:J,"续建")</f>
        <v>0</v>
      </c>
      <c r="AS13" s="34" t="e">
        <f>AR13/AK13</f>
        <v>#DIV/0!</v>
      </c>
      <c r="AT13" s="30">
        <f>COUNTIFS(具体项目表!BY:BY,B13,具体项目表!AA:AA,"是",具体项目表!J:J,"续建")+COUNTIFS(具体项目表!BY:BY,B13,具体项目表!AA:AA,"无需办理",具体项目表!J:J,"续建")</f>
        <v>0</v>
      </c>
      <c r="AU13" s="28" t="e">
        <f>AT13/AK13</f>
        <v>#DIV/0!</v>
      </c>
      <c r="AV13" s="31">
        <f>COUNTIFS(具体项目表!BY:BY,B13,具体项目表!AE:AE,"是",具体项目表!J:J,"续建")+COUNTIFS(具体项目表!BY:BY,B13,具体项目表!AE:AE,"无需办理",具体项目表!J:J,"续建")</f>
        <v>0</v>
      </c>
      <c r="AW13" s="34" t="e">
        <f>AR13/AK13</f>
        <v>#DIV/0!</v>
      </c>
      <c r="AX13" s="30">
        <f>COUNTIFS(具体项目表!BY:BY,B13,具体项目表!AK:AK,"是",具体项目表!J:J,"续建")+COUNTIFS(具体项目表!BY:BY,B13,具体项目表!AK:AK,"无需办理",具体项目表!J:J,"续建")</f>
        <v>0</v>
      </c>
      <c r="AY13" s="28" t="e">
        <f>AX13/AK13</f>
        <v>#DIV/0!</v>
      </c>
      <c r="AZ13" s="30">
        <f>COUNTIFS(具体项目表!BY:BY,B13,具体项目表!AO:AO,"是",具体项目表!J:J,"续建")+COUNTIFS(具体项目表!BY:BY,B13,具体项目表!AO:AO,"无需办理",具体项目表!J:J,"续建")</f>
        <v>0</v>
      </c>
      <c r="BA13" s="28" t="e">
        <f>AZ13/AK13</f>
        <v>#DIV/0!</v>
      </c>
      <c r="BB13" s="31">
        <f>COUNTIFS(具体项目表!BY:BY,B13,具体项目表!AS:AS,"是",具体项目表!J:J,"续建")+COUNTIFS(具体项目表!BY:BY,B13,具体项目表!AS:AS,"无需办理",具体项目表!J:J,"续建")</f>
        <v>0</v>
      </c>
      <c r="BC13" s="34" t="e">
        <f>BB13/AK13</f>
        <v>#DIV/0!</v>
      </c>
      <c r="BD13" s="31">
        <f>COUNTIFS(具体项目表!BY:BY,B13,具体项目表!AV:AV,"是",具体项目表!J:J,"续建")+COUNTIFS(具体项目表!BY:BY,B13,具体项目表!AV:AV,"无需办理",具体项目表!J:J,"续建")</f>
        <v>0</v>
      </c>
      <c r="BE13" s="34" t="e">
        <f>BD13/AK13</f>
        <v>#DIV/0!</v>
      </c>
      <c r="BF13" s="31">
        <f>COUNTIFS(具体项目表!BY:BY,B13,具体项目表!BA:BA,"是",具体项目表!J:J,"续建")+COUNTIFS(具体项目表!BY:BY,B13,具体项目表!BA:BA,"无需办理",具体项目表!J:J,"续建")</f>
        <v>0</v>
      </c>
      <c r="BG13" s="28" t="e">
        <f>BF13/AK13</f>
        <v>#DIV/0!</v>
      </c>
      <c r="BH13" s="31">
        <f>COUNTIFS(具体项目表!BY:BY,B13,具体项目表!BE:BE,"是",具体项目表!J:J,"续建")+COUNTIFS(具体项目表!BY:BY,B13,具体项目表!BE:BE,"无需办理",具体项目表!J:J,"续建")</f>
        <v>0</v>
      </c>
      <c r="BI13" s="28" t="e">
        <f>BH13/AK13</f>
        <v>#DIV/0!</v>
      </c>
      <c r="BJ13" s="31">
        <f>COUNTIFS(具体项目表!BY:BY,B13,具体项目表!BI:BI,"是",具体项目表!J:J,"续建")+COUNTIFS(具体项目表!BY:BY,B13,具体项目表!BI:BI,"无需办理",具体项目表!J:J,"续建")</f>
        <v>0</v>
      </c>
      <c r="BK13" s="28" t="e">
        <f>BJ13/AK13</f>
        <v>#DIV/0!</v>
      </c>
      <c r="BL13" s="31">
        <f>COUNTIFS(具体项目表!BY:BY,B13,具体项目表!BN:BN,"是",具体项目表!J:J,"续建")+COUNTIFS(具体项目表!BY:BY,B13,具体项目表!BN:BN,"无需办理",具体项目表!J:J,"续建")</f>
        <v>0</v>
      </c>
      <c r="BM13" s="28" t="e">
        <f>BL13/AK13</f>
        <v>#DIV/0!</v>
      </c>
      <c r="BN13" s="31">
        <f>COUNTIFS(具体项目表!BY:BY,B13,具体项目表!BR:BR,"是",具体项目表!J:J,"续建")+COUNTIFS(具体项目表!BY:BY,B13,具体项目表!BR:BR,"无需办理",具体项目表!J:J,"续建")</f>
        <v>0</v>
      </c>
      <c r="BO13" s="28" t="e">
        <f>BN13/AK13</f>
        <v>#DIV/0!</v>
      </c>
      <c r="BP13" s="31">
        <f>COUNTIFS(具体项目表!CG:CG,"0",具体项目表!BY:BY,B13,具体项目表!J:J,"续建")</f>
        <v>0</v>
      </c>
      <c r="BQ13" s="28" t="e">
        <f>BP13/AK13</f>
        <v>#DIV/0!</v>
      </c>
      <c r="BR13" s="25" t="s">
        <v>672</v>
      </c>
      <c r="BS13" s="31">
        <f>COUNTIFS(具体项目表!BY:BY,B13,具体项目表!J:J,"新建")</f>
        <v>0</v>
      </c>
      <c r="BT13" s="27">
        <f>SUMIFS(具体项目表!K:K,具体项目表!BY:BY,B13,具体项目表!J:J,"新建")</f>
        <v>0</v>
      </c>
      <c r="BU13" s="27">
        <f>SUMIFS(具体项目表!L:L,具体项目表!BY:BY,B13,具体项目表!J:J,"新建")</f>
        <v>0</v>
      </c>
      <c r="BV13" s="35">
        <f>COUNTIFS(具体项目表!BY:BY,B13,具体项目表!J:J,"新建",具体项目表!N:N,"是")</f>
        <v>0</v>
      </c>
      <c r="BW13" s="28" t="e">
        <f>BV13/BS13</f>
        <v>#DIV/0!</v>
      </c>
      <c r="BX13" s="27" t="e">
        <f>SUMIFS(具体项目表!#REF!,具体项目表!BY:BY,B13,具体项目表!J:J,"新建",具体项目表!N:N,"是")</f>
        <v>#REF!</v>
      </c>
      <c r="BY13" s="28" t="e">
        <f>BX13/BU13</f>
        <v>#REF!</v>
      </c>
      <c r="BZ13" s="31">
        <f>COUNTIFS(具体项目表!BY:BY,B13,具体项目表!V:V,"是",具体项目表!J:J,"新建")+COUNTIFS(具体项目表!BY:BY,B13,具体项目表!V:V,"无需办理",具体项目表!J:J,"新建")</f>
        <v>0</v>
      </c>
      <c r="CA13" s="28" t="e">
        <f>BZ13/BS13</f>
        <v>#DIV/0!</v>
      </c>
      <c r="CB13" s="30">
        <f>COUNTIFS(具体项目表!BY:BY,B13,具体项目表!AA:AA,"是",具体项目表!J:J,"新建")+COUNTIFS(具体项目表!BY:BY,B13,具体项目表!AA:AA,"无需办理",具体项目表!J:J,"新建")</f>
        <v>0</v>
      </c>
      <c r="CC13" s="28" t="e">
        <f>CB13/BS13</f>
        <v>#DIV/0!</v>
      </c>
      <c r="CD13" s="31">
        <f>COUNTIFS(具体项目表!BY:BY,B13,具体项目表!AE:AE,"是",具体项目表!J:J,"新建")+COUNTIFS(具体项目表!BY:BY,B13,具体项目表!AE:AE,"无需办理",具体项目表!J:J,"新建")</f>
        <v>0</v>
      </c>
      <c r="CE13" s="28" t="e">
        <f>CD13/BS13</f>
        <v>#DIV/0!</v>
      </c>
      <c r="CF13" s="30">
        <f>COUNTIFS(具体项目表!BY:BY,B13,具体项目表!AK:AK,"是",具体项目表!J:J,"新建")+COUNTIFS(具体项目表!BY:BY,B13,具体项目表!AK:AK,"无需办理",具体项目表!J:J,"新建")</f>
        <v>0</v>
      </c>
      <c r="CG13" s="28" t="e">
        <f>CF13/BS13</f>
        <v>#DIV/0!</v>
      </c>
      <c r="CH13" s="30">
        <f>COUNTIFS(具体项目表!BY:BY,B13,具体项目表!AO:AO,"是",具体项目表!J:J,"新建")+COUNTIFS(具体项目表!BY:BY,B13,具体项目表!AO:AO,"无需办理",具体项目表!J:J,"新建")</f>
        <v>0</v>
      </c>
      <c r="CI13" s="28" t="e">
        <f>CH13/BS13</f>
        <v>#DIV/0!</v>
      </c>
      <c r="CJ13" s="31">
        <f>COUNTIFS(具体项目表!BY:BY,B13,具体项目表!AS:AS,"是",具体项目表!J:J,"新建")+COUNTIFS(具体项目表!BY:BY,B13,具体项目表!AS:AS,"无需办理",具体项目表!J:J,"新建")</f>
        <v>0</v>
      </c>
      <c r="CK13" s="28" t="e">
        <f>CJ13/BS13</f>
        <v>#DIV/0!</v>
      </c>
      <c r="CL13" s="31">
        <f>COUNTIFS(具体项目表!BY:BY,B13,具体项目表!AV:AV,"是",具体项目表!J:J,"新建")+COUNTIFS(具体项目表!BY:BY,B13,具体项目表!AV:AV,"无需办理",具体项目表!J:J,"新建")</f>
        <v>0</v>
      </c>
      <c r="CM13" s="28" t="e">
        <f>CL13/BS13</f>
        <v>#DIV/0!</v>
      </c>
      <c r="CN13" s="31">
        <f>COUNTIFS(具体项目表!BY:BY,B13,具体项目表!BA:BA,"是",具体项目表!J:J,"新建")+COUNTIFS(具体项目表!BY:BY,B13,具体项目表!BA:BA,"无需办理",具体项目表!J:J,"新建")</f>
        <v>0</v>
      </c>
      <c r="CO13" s="33" t="e">
        <f>CN13/BS13</f>
        <v>#DIV/0!</v>
      </c>
      <c r="CP13" s="31">
        <f>COUNTIFS(具体项目表!BY:BY,B13,具体项目表!BE:BE,"是",具体项目表!J:J,"新建")+COUNTIFS(具体项目表!BY:BY,B13,具体项目表!BE:BE,"无需办理",具体项目表!J:J,"新建")</f>
        <v>0</v>
      </c>
      <c r="CQ13" s="33" t="e">
        <f>CP13/BS13</f>
        <v>#DIV/0!</v>
      </c>
      <c r="CR13" s="31">
        <f>COUNTIFS(具体项目表!BY:BY,B13,具体项目表!BI:BI,"是",具体项目表!J:J,"新建")+COUNTIFS(具体项目表!BY:BY,B13,具体项目表!BI:BI,"无需办理",具体项目表!J:J,"新建")</f>
        <v>0</v>
      </c>
      <c r="CS13" s="28" t="e">
        <f>CR13/BS13</f>
        <v>#DIV/0!</v>
      </c>
      <c r="CT13" s="31">
        <f>COUNTIFS(具体项目表!BY:BY,B13,具体项目表!BN:BN,"是",具体项目表!J:J,"新建")+COUNTIFS(具体项目表!BY:BY,B13,具体项目表!BN:BN,"无需办理",具体项目表!J:J,"新建")</f>
        <v>0</v>
      </c>
      <c r="CU13" s="28" t="e">
        <f>CT13/BS13</f>
        <v>#DIV/0!</v>
      </c>
      <c r="CV13" s="31">
        <f>COUNTIFS(具体项目表!BY:BY,B13,具体项目表!BR:BR,"是",具体项目表!J:J,"新建")+COUNTIFS(具体项目表!BY:BY,B13,具体项目表!BR:BR,"无需办理",具体项目表!J:J,"新建")</f>
        <v>0</v>
      </c>
      <c r="CW13" s="28" t="e">
        <f>CV13/BS13</f>
        <v>#DIV/0!</v>
      </c>
      <c r="CX13" s="31">
        <f>COUNTIFS(具体项目表!CG:CG,"0",具体项目表!BY:BY,B13,具体项目表!J:J,"新建")</f>
        <v>0</v>
      </c>
      <c r="CY13" s="28" t="e">
        <f>CX13/BS13</f>
        <v>#DIV/0!</v>
      </c>
    </row>
  </sheetData>
  <mergeCells count="55">
    <mergeCell ref="B2:AG2"/>
    <mergeCell ref="AJ2:BO2"/>
    <mergeCell ref="BR2:CW2"/>
    <mergeCell ref="B3:E3"/>
    <mergeCell ref="AJ3:AM3"/>
    <mergeCell ref="BR3:BU3"/>
    <mergeCell ref="C4:E4"/>
    <mergeCell ref="F4:I4"/>
    <mergeCell ref="J4:K4"/>
    <mergeCell ref="L4:M4"/>
    <mergeCell ref="N4:O4"/>
    <mergeCell ref="P4:Q4"/>
    <mergeCell ref="R4:S4"/>
    <mergeCell ref="T4:U4"/>
    <mergeCell ref="V4:W4"/>
    <mergeCell ref="X4:Y4"/>
    <mergeCell ref="Z4:AA4"/>
    <mergeCell ref="AB4:AC4"/>
    <mergeCell ref="AD4:AE4"/>
    <mergeCell ref="AF4:AG4"/>
    <mergeCell ref="AH4:AI4"/>
    <mergeCell ref="AK4:AM4"/>
    <mergeCell ref="AN4:AQ4"/>
    <mergeCell ref="AR4:AS4"/>
    <mergeCell ref="AT4:AU4"/>
    <mergeCell ref="AV4:AW4"/>
    <mergeCell ref="AX4:AY4"/>
    <mergeCell ref="AZ4:BA4"/>
    <mergeCell ref="BB4:BC4"/>
    <mergeCell ref="BD4:BE4"/>
    <mergeCell ref="BF4:BG4"/>
    <mergeCell ref="BH4:BI4"/>
    <mergeCell ref="BJ4:BK4"/>
    <mergeCell ref="BL4:BM4"/>
    <mergeCell ref="BN4:BO4"/>
    <mergeCell ref="BP4:BQ4"/>
    <mergeCell ref="BS4:BU4"/>
    <mergeCell ref="BV4:BY4"/>
    <mergeCell ref="BZ4:CA4"/>
    <mergeCell ref="CB4:CC4"/>
    <mergeCell ref="CD4:CE4"/>
    <mergeCell ref="CF4:CG4"/>
    <mergeCell ref="CH4:CI4"/>
    <mergeCell ref="CJ4:CK4"/>
    <mergeCell ref="CL4:CM4"/>
    <mergeCell ref="CN4:CO4"/>
    <mergeCell ref="CP4:CQ4"/>
    <mergeCell ref="CR4:CS4"/>
    <mergeCell ref="CT4:CU4"/>
    <mergeCell ref="CV4:CW4"/>
    <mergeCell ref="CX4:CY4"/>
    <mergeCell ref="A4:A5"/>
    <mergeCell ref="B4:B5"/>
    <mergeCell ref="AJ4:AJ5"/>
    <mergeCell ref="BR4:BR5"/>
  </mergeCells>
  <printOptions horizontalCentered="1"/>
  <pageMargins left="0.590277777777778" right="0.590277777777778" top="0.590277777777778" bottom="0.511805555555556" header="0.507638888888889" footer="0.507638888888889"/>
  <pageSetup paperSize="9" fitToWidth="0" orientation="landscape" horizontalDpi="600" verticalDpi="600"/>
  <headerFooter alignWithMargins="0" scaleWithDoc="0"/>
  <colBreaks count="2" manualBreakCount="2">
    <brk id="35" max="12" man="1"/>
    <brk id="69" max="12" man="1"/>
  </colBreak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具体项目表</vt:lpstr>
      <vt:lpstr>汇总</vt:lpstr>
      <vt:lpstr>分行业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安子</cp:lastModifiedBy>
  <dcterms:created xsi:type="dcterms:W3CDTF">2019-05-06T19:28:00Z</dcterms:created>
  <dcterms:modified xsi:type="dcterms:W3CDTF">2026-06-11T06:41:10Z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E2DFD566787E40A28F5597175F81D710_13</vt:lpwstr>
  </property>
  <property fmtid="{D5CDD505-2E9C-101B-9397-08002B2CF9AE}" pid="4" name="KSOReadingLayout">
    <vt:bool>true</vt:bool>
  </property>
  <property fmtid="{D5CDD505-2E9C-101B-9397-08002B2CF9AE}" pid="5" name="CalculationRule">
    <vt:i4>0</vt:i4>
  </property>
</Properties>
</file>